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\Desktop\"/>
    </mc:Choice>
  </mc:AlternateContent>
  <xr:revisionPtr revIDLastSave="0" documentId="13_ncr:201_{AAE40C48-329C-4EF4-8B9E-CE1E06B1A35F}" xr6:coauthVersionLast="47" xr6:coauthVersionMax="47" xr10:uidLastSave="{00000000-0000-0000-0000-000000000000}"/>
  <bookViews>
    <workbookView xWindow="-120" yWindow="-120" windowWidth="29040" windowHeight="15840" xr2:uid="{068175C3-3F15-4055-B312-A69725CD68FF}"/>
  </bookViews>
  <sheets>
    <sheet name="Full Time Working Hours" sheetId="1" r:id="rId1"/>
    <sheet name="Employee Contractual Hours" sheetId="2" r:id="rId2"/>
  </sheets>
  <definedNames>
    <definedName name="FullTimeHours">'Full Time Working Hours'!$A$4:$A$17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M14" i="1" s="1"/>
  <c r="K6" i="1"/>
  <c r="M6" i="1" s="1"/>
  <c r="S6" i="2" s="1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L41" i="2" s="1"/>
  <c r="J41" i="2"/>
  <c r="I42" i="2"/>
  <c r="J42" i="2"/>
  <c r="I43" i="2"/>
  <c r="J43" i="2"/>
  <c r="I44" i="2"/>
  <c r="L44" i="2" s="1"/>
  <c r="N44" i="2" s="1"/>
  <c r="J44" i="2"/>
  <c r="I45" i="2"/>
  <c r="J45" i="2"/>
  <c r="I46" i="2"/>
  <c r="J46" i="2"/>
  <c r="I47" i="2"/>
  <c r="J47" i="2"/>
  <c r="I48" i="2"/>
  <c r="J48" i="2"/>
  <c r="I49" i="2"/>
  <c r="J49" i="2"/>
  <c r="I50" i="2"/>
  <c r="L50" i="2" s="1"/>
  <c r="J50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L6" i="2" s="1"/>
  <c r="N6" i="2" s="1"/>
  <c r="J5" i="2"/>
  <c r="I5" i="2"/>
  <c r="J4" i="2"/>
  <c r="I4" i="2"/>
  <c r="L4" i="2" s="1"/>
  <c r="I17" i="1"/>
  <c r="K17" i="1" s="1"/>
  <c r="M17" i="1" s="1"/>
  <c r="I16" i="1"/>
  <c r="K16" i="1" s="1"/>
  <c r="M16" i="1" s="1"/>
  <c r="I15" i="1"/>
  <c r="L30" i="2" s="1"/>
  <c r="I14" i="1"/>
  <c r="I13" i="1"/>
  <c r="L22" i="2" s="1"/>
  <c r="I12" i="1"/>
  <c r="K12" i="1" s="1"/>
  <c r="M12" i="1" s="1"/>
  <c r="I11" i="1"/>
  <c r="L27" i="2" s="1"/>
  <c r="N27" i="2" s="1"/>
  <c r="P27" i="2" s="1"/>
  <c r="I10" i="1"/>
  <c r="L13" i="2" s="1"/>
  <c r="N13" i="2" s="1"/>
  <c r="I9" i="1"/>
  <c r="K9" i="1" s="1"/>
  <c r="M9" i="1" s="1"/>
  <c r="I8" i="1"/>
  <c r="K8" i="1" s="1"/>
  <c r="M8" i="1" s="1"/>
  <c r="I7" i="1"/>
  <c r="K7" i="1" s="1"/>
  <c r="M7" i="1" s="1"/>
  <c r="I6" i="1"/>
  <c r="L23" i="2" s="1"/>
  <c r="N23" i="2" s="1"/>
  <c r="P23" i="2" s="1"/>
  <c r="I5" i="1"/>
  <c r="L5" i="2" s="1"/>
  <c r="N5" i="2" s="1"/>
  <c r="I4" i="1"/>
  <c r="L14" i="2" s="1"/>
  <c r="J17" i="1"/>
  <c r="J16" i="1"/>
  <c r="J15" i="1"/>
  <c r="M30" i="2" s="1"/>
  <c r="O30" i="2" s="1"/>
  <c r="J14" i="1"/>
  <c r="J13" i="1"/>
  <c r="M12" i="2" s="1"/>
  <c r="O12" i="2" s="1"/>
  <c r="J12" i="1"/>
  <c r="J11" i="1"/>
  <c r="M11" i="2" s="1"/>
  <c r="O11" i="2" s="1"/>
  <c r="J10" i="1"/>
  <c r="J9" i="1"/>
  <c r="J8" i="1"/>
  <c r="J7" i="1"/>
  <c r="J6" i="1"/>
  <c r="M6" i="2" s="1"/>
  <c r="O6" i="2" s="1"/>
  <c r="R6" i="2" s="1"/>
  <c r="J5" i="1"/>
  <c r="J4" i="1"/>
  <c r="M14" i="2" s="1"/>
  <c r="O14" i="2" s="1"/>
  <c r="Q6" i="2" l="1"/>
  <c r="P6" i="2"/>
  <c r="S12" i="2"/>
  <c r="R12" i="2"/>
  <c r="M9" i="2"/>
  <c r="O9" i="2" s="1"/>
  <c r="K5" i="1"/>
  <c r="M5" i="1" s="1"/>
  <c r="Q5" i="2" s="1"/>
  <c r="K13" i="1"/>
  <c r="M13" i="1" s="1"/>
  <c r="Q44" i="2"/>
  <c r="K15" i="1"/>
  <c r="M15" i="1" s="1"/>
  <c r="M5" i="2"/>
  <c r="O5" i="2" s="1"/>
  <c r="M4" i="2"/>
  <c r="O4" i="2" s="1"/>
  <c r="M35" i="2"/>
  <c r="O35" i="2" s="1"/>
  <c r="S35" i="2" s="1"/>
  <c r="P13" i="2"/>
  <c r="P5" i="2"/>
  <c r="R30" i="2"/>
  <c r="K10" i="1"/>
  <c r="M10" i="1" s="1"/>
  <c r="Q13" i="2" s="1"/>
  <c r="K11" i="1"/>
  <c r="M11" i="1" s="1"/>
  <c r="R11" i="2" s="1"/>
  <c r="M32" i="2"/>
  <c r="O32" i="2" s="1"/>
  <c r="K4" i="1"/>
  <c r="M4" i="1" s="1"/>
  <c r="R14" i="2" s="1"/>
  <c r="P44" i="2"/>
  <c r="L35" i="2"/>
  <c r="N35" i="2" s="1"/>
  <c r="S30" i="2"/>
  <c r="M24" i="2"/>
  <c r="O24" i="2" s="1"/>
  <c r="Q23" i="2"/>
  <c r="M22" i="2"/>
  <c r="O22" i="2" s="1"/>
  <c r="L19" i="2"/>
  <c r="N19" i="2" s="1"/>
  <c r="L7" i="2"/>
  <c r="N7" i="2" s="1"/>
  <c r="M13" i="2"/>
  <c r="O13" i="2" s="1"/>
  <c r="M49" i="2"/>
  <c r="O49" i="2" s="1"/>
  <c r="M46" i="2"/>
  <c r="O46" i="2" s="1"/>
  <c r="L43" i="2"/>
  <c r="N43" i="2" s="1"/>
  <c r="M40" i="2"/>
  <c r="O40" i="2" s="1"/>
  <c r="L38" i="2"/>
  <c r="N38" i="2" s="1"/>
  <c r="L32" i="2"/>
  <c r="N32" i="2" s="1"/>
  <c r="M29" i="2"/>
  <c r="O29" i="2" s="1"/>
  <c r="M26" i="2"/>
  <c r="O26" i="2" s="1"/>
  <c r="L24" i="2"/>
  <c r="N24" i="2" s="1"/>
  <c r="M21" i="2"/>
  <c r="O21" i="2" s="1"/>
  <c r="M18" i="2"/>
  <c r="O18" i="2" s="1"/>
  <c r="N22" i="2"/>
  <c r="L8" i="2"/>
  <c r="N8" i="2" s="1"/>
  <c r="L49" i="2"/>
  <c r="N49" i="2" s="1"/>
  <c r="M43" i="2"/>
  <c r="O43" i="2" s="1"/>
  <c r="M34" i="2"/>
  <c r="O34" i="2" s="1"/>
  <c r="L31" i="2"/>
  <c r="N31" i="2" s="1"/>
  <c r="L29" i="2"/>
  <c r="N29" i="2" s="1"/>
  <c r="L26" i="2"/>
  <c r="N26" i="2" s="1"/>
  <c r="L21" i="2"/>
  <c r="N21" i="2" s="1"/>
  <c r="L18" i="2"/>
  <c r="N18" i="2" s="1"/>
  <c r="M15" i="2"/>
  <c r="O15" i="2" s="1"/>
  <c r="L9" i="2"/>
  <c r="N9" i="2" s="1"/>
  <c r="M7" i="2"/>
  <c r="O7" i="2" s="1"/>
  <c r="M48" i="2"/>
  <c r="O48" i="2" s="1"/>
  <c r="L46" i="2"/>
  <c r="N46" i="2" s="1"/>
  <c r="L40" i="2"/>
  <c r="N40" i="2" s="1"/>
  <c r="L37" i="2"/>
  <c r="N37" i="2" s="1"/>
  <c r="M31" i="2"/>
  <c r="O31" i="2" s="1"/>
  <c r="M28" i="2"/>
  <c r="O28" i="2" s="1"/>
  <c r="M23" i="2"/>
  <c r="O23" i="2" s="1"/>
  <c r="M20" i="2"/>
  <c r="O20" i="2" s="1"/>
  <c r="L15" i="2"/>
  <c r="N15" i="2" s="1"/>
  <c r="L10" i="2"/>
  <c r="N10" i="2" s="1"/>
  <c r="M8" i="2"/>
  <c r="O8" i="2" s="1"/>
  <c r="M45" i="2"/>
  <c r="O45" i="2" s="1"/>
  <c r="M42" i="2"/>
  <c r="O42" i="2" s="1"/>
  <c r="L39" i="2"/>
  <c r="N39" i="2" s="1"/>
  <c r="M36" i="2"/>
  <c r="O36" i="2" s="1"/>
  <c r="L34" i="2"/>
  <c r="N34" i="2" s="1"/>
  <c r="L11" i="2"/>
  <c r="N11" i="2" s="1"/>
  <c r="L48" i="2"/>
  <c r="N48" i="2" s="1"/>
  <c r="L45" i="2"/>
  <c r="N45" i="2" s="1"/>
  <c r="M39" i="2"/>
  <c r="O39" i="2" s="1"/>
  <c r="M33" i="2"/>
  <c r="O33" i="2" s="1"/>
  <c r="L28" i="2"/>
  <c r="N28" i="2" s="1"/>
  <c r="M25" i="2"/>
  <c r="O25" i="2" s="1"/>
  <c r="L17" i="2"/>
  <c r="N17" i="2" s="1"/>
  <c r="N4" i="2"/>
  <c r="L12" i="2"/>
  <c r="N12" i="2" s="1"/>
  <c r="M10" i="2"/>
  <c r="O10" i="2" s="1"/>
  <c r="M50" i="2"/>
  <c r="O50" i="2" s="1"/>
  <c r="L47" i="2"/>
  <c r="N47" i="2" s="1"/>
  <c r="M44" i="2"/>
  <c r="O44" i="2" s="1"/>
  <c r="L42" i="2"/>
  <c r="N42" i="2" s="1"/>
  <c r="L36" i="2"/>
  <c r="N36" i="2" s="1"/>
  <c r="L33" i="2"/>
  <c r="N33" i="2" s="1"/>
  <c r="L25" i="2"/>
  <c r="N25" i="2" s="1"/>
  <c r="M17" i="2"/>
  <c r="O17" i="2" s="1"/>
  <c r="M47" i="2"/>
  <c r="O47" i="2" s="1"/>
  <c r="M41" i="2"/>
  <c r="O41" i="2" s="1"/>
  <c r="M38" i="2"/>
  <c r="O38" i="2" s="1"/>
  <c r="M27" i="2"/>
  <c r="O27" i="2" s="1"/>
  <c r="M19" i="2"/>
  <c r="O19" i="2" s="1"/>
  <c r="N30" i="2"/>
  <c r="N14" i="2"/>
  <c r="M16" i="2"/>
  <c r="O16" i="2" s="1"/>
  <c r="N41" i="2"/>
  <c r="L20" i="2"/>
  <c r="N20" i="2" s="1"/>
  <c r="L16" i="2"/>
  <c r="N16" i="2" s="1"/>
  <c r="M37" i="2"/>
  <c r="O37" i="2" s="1"/>
  <c r="N50" i="2"/>
  <c r="R9" i="2" l="1"/>
  <c r="S9" i="2"/>
  <c r="S10" i="2"/>
  <c r="R10" i="2"/>
  <c r="Q10" i="2"/>
  <c r="P10" i="2"/>
  <c r="R4" i="2"/>
  <c r="S4" i="2"/>
  <c r="Q4" i="2"/>
  <c r="P4" i="2"/>
  <c r="Q11" i="2"/>
  <c r="P11" i="2"/>
  <c r="Q27" i="2"/>
  <c r="R5" i="2"/>
  <c r="S5" i="2"/>
  <c r="S7" i="2"/>
  <c r="R7" i="2"/>
  <c r="S13" i="2"/>
  <c r="R13" i="2"/>
  <c r="S11" i="2"/>
  <c r="P9" i="2"/>
  <c r="Q9" i="2"/>
  <c r="P7" i="2"/>
  <c r="Q7" i="2"/>
  <c r="S14" i="2"/>
  <c r="R35" i="2"/>
  <c r="Q12" i="2"/>
  <c r="P12" i="2"/>
  <c r="S50" i="2"/>
  <c r="R50" i="2"/>
  <c r="Q50" i="2"/>
  <c r="P50" i="2"/>
  <c r="R49" i="2"/>
  <c r="S49" i="2"/>
  <c r="P49" i="2"/>
  <c r="Q49" i="2"/>
  <c r="S48" i="2"/>
  <c r="R48" i="2"/>
  <c r="Q48" i="2"/>
  <c r="P48" i="2"/>
  <c r="R47" i="2"/>
  <c r="S47" i="2"/>
  <c r="P47" i="2"/>
  <c r="Q47" i="2"/>
  <c r="P46" i="2"/>
  <c r="Q46" i="2"/>
  <c r="S46" i="2"/>
  <c r="R46" i="2"/>
  <c r="Q45" i="2"/>
  <c r="P45" i="2"/>
  <c r="R45" i="2"/>
  <c r="S45" i="2"/>
  <c r="S44" i="2"/>
  <c r="R44" i="2"/>
  <c r="Q43" i="2"/>
  <c r="P43" i="2"/>
  <c r="R43" i="2"/>
  <c r="S43" i="2"/>
  <c r="Q42" i="2"/>
  <c r="P42" i="2"/>
  <c r="S42" i="2"/>
  <c r="R42" i="2"/>
  <c r="S41" i="2"/>
  <c r="R41" i="2"/>
  <c r="P41" i="2"/>
  <c r="Q41" i="2"/>
  <c r="S40" i="2"/>
  <c r="R40" i="2"/>
  <c r="Q40" i="2"/>
  <c r="P40" i="2"/>
  <c r="R39" i="2"/>
  <c r="S39" i="2"/>
  <c r="P39" i="2"/>
  <c r="Q39" i="2"/>
  <c r="Q37" i="2"/>
  <c r="P37" i="2"/>
  <c r="S37" i="2"/>
  <c r="R37" i="2"/>
  <c r="P38" i="2"/>
  <c r="Q38" i="2"/>
  <c r="R38" i="2"/>
  <c r="S38" i="2"/>
  <c r="R36" i="2"/>
  <c r="S36" i="2"/>
  <c r="P36" i="2"/>
  <c r="Q36" i="2"/>
  <c r="P35" i="2"/>
  <c r="Q35" i="2"/>
  <c r="Q34" i="2"/>
  <c r="P34" i="2"/>
  <c r="S34" i="2"/>
  <c r="R34" i="2"/>
  <c r="S33" i="2"/>
  <c r="R33" i="2"/>
  <c r="P33" i="2"/>
  <c r="Q33" i="2"/>
  <c r="P32" i="2"/>
  <c r="Q32" i="2"/>
  <c r="S32" i="2"/>
  <c r="R32" i="2"/>
  <c r="R31" i="2"/>
  <c r="S31" i="2"/>
  <c r="P31" i="2"/>
  <c r="Q31" i="2"/>
  <c r="Q30" i="2"/>
  <c r="P30" i="2"/>
  <c r="R29" i="2"/>
  <c r="S29" i="2"/>
  <c r="P29" i="2"/>
  <c r="Q29" i="2"/>
  <c r="Q28" i="2"/>
  <c r="P28" i="2"/>
  <c r="S28" i="2"/>
  <c r="R28" i="2"/>
  <c r="R27" i="2"/>
  <c r="S27" i="2"/>
  <c r="Q26" i="2"/>
  <c r="P26" i="2"/>
  <c r="S26" i="2"/>
  <c r="R26" i="2"/>
  <c r="S24" i="2"/>
  <c r="R24" i="2"/>
  <c r="P24" i="2"/>
  <c r="Q24" i="2"/>
  <c r="S25" i="2"/>
  <c r="R25" i="2"/>
  <c r="Q25" i="2"/>
  <c r="P25" i="2"/>
  <c r="R23" i="2"/>
  <c r="S23" i="2"/>
  <c r="Q22" i="2"/>
  <c r="P22" i="2"/>
  <c r="R22" i="2"/>
  <c r="S22" i="2"/>
  <c r="R20" i="2"/>
  <c r="S20" i="2"/>
  <c r="Q20" i="2"/>
  <c r="P20" i="2"/>
  <c r="Q21" i="2"/>
  <c r="P21" i="2"/>
  <c r="S21" i="2"/>
  <c r="R21" i="2"/>
  <c r="R19" i="2"/>
  <c r="S19" i="2"/>
  <c r="P19" i="2"/>
  <c r="Q19" i="2"/>
  <c r="Q18" i="2"/>
  <c r="P18" i="2"/>
  <c r="R18" i="2"/>
  <c r="S18" i="2"/>
  <c r="S17" i="2"/>
  <c r="R17" i="2"/>
  <c r="Q17" i="2"/>
  <c r="P17" i="2"/>
  <c r="S16" i="2"/>
  <c r="R16" i="2"/>
  <c r="Q16" i="2"/>
  <c r="P16" i="2"/>
  <c r="P15" i="2"/>
  <c r="Q15" i="2"/>
  <c r="R15" i="2"/>
  <c r="S15" i="2"/>
  <c r="P14" i="2"/>
  <c r="Q14" i="2"/>
  <c r="Q8" i="2"/>
  <c r="P8" i="2"/>
  <c r="S8" i="2"/>
  <c r="R8" i="2"/>
</calcChain>
</file>

<file path=xl/sharedStrings.xml><?xml version="1.0" encoding="utf-8"?>
<sst xmlns="http://schemas.openxmlformats.org/spreadsheetml/2006/main" count="147" uniqueCount="84">
  <si>
    <t>Full Time Working Hours</t>
  </si>
  <si>
    <t>Monday</t>
  </si>
  <si>
    <t>Tuesday</t>
  </si>
  <si>
    <t>Wednesday</t>
  </si>
  <si>
    <t>Thursday</t>
  </si>
  <si>
    <t>Friday</t>
  </si>
  <si>
    <t>Name</t>
  </si>
  <si>
    <t>Saturday</t>
  </si>
  <si>
    <t>Sunday</t>
  </si>
  <si>
    <t>Working Days Per Week</t>
  </si>
  <si>
    <t>Full Time Hours</t>
  </si>
  <si>
    <t>Full Time Hours  5/35</t>
  </si>
  <si>
    <t>Full Time Hours 5/37.5</t>
  </si>
  <si>
    <t>Full Time Hours 5/40</t>
  </si>
  <si>
    <t>Full Time Hours 5/39.5</t>
  </si>
  <si>
    <t>Full Time Hours 5/37</t>
  </si>
  <si>
    <t>Full Time Hours 5/37 Fri</t>
  </si>
  <si>
    <t>Full Time Hours 4/36</t>
  </si>
  <si>
    <t>Full Time Hours 4/40</t>
  </si>
  <si>
    <t>Full Time Hours 5/35 Fri</t>
  </si>
  <si>
    <t>Full Time Hours 5/37 Weekends</t>
  </si>
  <si>
    <t>Full Time Hours 4/38</t>
  </si>
  <si>
    <t>Full Time Hours 4/48</t>
  </si>
  <si>
    <t>Full Time Hours 6/41.5</t>
  </si>
  <si>
    <t>Full Time Hours 5/45</t>
  </si>
  <si>
    <t>Employee Contractual Hours</t>
  </si>
  <si>
    <t>Liz Dawes</t>
  </si>
  <si>
    <t>Alison Smith</t>
  </si>
  <si>
    <t>Arthur Gladstone</t>
  </si>
  <si>
    <t>Penny Hanson</t>
  </si>
  <si>
    <t>George Harrington</t>
  </si>
  <si>
    <t>Victoria Wade</t>
  </si>
  <si>
    <t>Micky Hernandez</t>
  </si>
  <si>
    <t>Gregory Romano</t>
  </si>
  <si>
    <t>Danny Stevens</t>
  </si>
  <si>
    <t>Andy Viceli</t>
  </si>
  <si>
    <t>personnelsoftware.co.uk</t>
  </si>
  <si>
    <t>Days</t>
  </si>
  <si>
    <t>Hours</t>
  </si>
  <si>
    <t>Full Time Basis</t>
  </si>
  <si>
    <t>Holiday (days)</t>
  </si>
  <si>
    <t>Holiday (hours)</t>
  </si>
  <si>
    <t>Working Hours Per Day</t>
  </si>
  <si>
    <t>Day FTE Holiday</t>
  </si>
  <si>
    <t>Hour FTE Holiday</t>
  </si>
  <si>
    <t>Amounts rounded to next 0.5</t>
  </si>
  <si>
    <t>Paul Daniels</t>
  </si>
  <si>
    <t>Jane Munrow</t>
  </si>
  <si>
    <t>Peter Langly</t>
  </si>
  <si>
    <t>Anthony Knudson</t>
  </si>
  <si>
    <t>Laura Robinson</t>
  </si>
  <si>
    <t>Helen Craigh</t>
  </si>
  <si>
    <t>Michael Marlow</t>
  </si>
  <si>
    <t>Daniel White</t>
  </si>
  <si>
    <t>Steven Jenkins</t>
  </si>
  <si>
    <t>Sarah Schwartz</t>
  </si>
  <si>
    <t>Jo White</t>
  </si>
  <si>
    <t>Richard Fraser</t>
  </si>
  <si>
    <t>Leo Shackleton</t>
  </si>
  <si>
    <t>Norman Tensing</t>
  </si>
  <si>
    <t>Rupert Hamilton</t>
  </si>
  <si>
    <t>Johanna Stephenson</t>
  </si>
  <si>
    <t>Ben Hanraty</t>
  </si>
  <si>
    <t>Duncan Davidson</t>
  </si>
  <si>
    <t>Jamie Kleave</t>
  </si>
  <si>
    <t>Hitesh Masih</t>
  </si>
  <si>
    <t>Dominic Wright</t>
  </si>
  <si>
    <t>Victoria Anderson</t>
  </si>
  <si>
    <t>Kim Markinch</t>
  </si>
  <si>
    <t>Elizabeth Hershaw</t>
  </si>
  <si>
    <t>Martha Stone</t>
  </si>
  <si>
    <t>Gareth Fletcher</t>
  </si>
  <si>
    <t>Juliet Gatlow</t>
  </si>
  <si>
    <t>James Jameson</t>
  </si>
  <si>
    <t>Arthur Kent</t>
  </si>
  <si>
    <t>Matt Henshaw</t>
  </si>
  <si>
    <t>Chris Duncan</t>
  </si>
  <si>
    <t>Patrick Harper</t>
  </si>
  <si>
    <t>Katerina Brown</t>
  </si>
  <si>
    <t>Agnies Wade</t>
  </si>
  <si>
    <t>Charles Paulson</t>
  </si>
  <si>
    <t>David Kent</t>
  </si>
  <si>
    <t>Day FTE %</t>
  </si>
  <si>
    <t>Hour FTE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</si>
</sst>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bin"/>
    </font>
    <font>
      <sz val="11"/>
      <color theme="0"/>
      <name val="Cabin"/>
    </font>
    <font>
      <b/>
      <sz val="11"/>
      <color theme="0"/>
      <name val="Cabin"/>
    </font>
    <font>
      <b/>
      <sz val="11"/>
      <color theme="1"/>
      <name val="Cabin"/>
    </font>
    <font>
      <b/>
      <sz val="22"/>
      <color theme="0"/>
      <name val="Cabin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2" tint="-0.749992370372631"/>
      <name val="Cabin"/>
    </font>
    <font>
      <b/>
      <sz val="11"/>
      <color theme="3" tint="-0.249977111117893"/>
      <name val="Cabin"/>
    </font>
    <font>
      <b/>
      <u/>
      <sz val="11"/>
      <color theme="1"/>
      <name val="Cabin"/>
    </font>
    <font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5796C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2" tint="-0.749961851863155"/>
        <bgColor indexed="64"/>
      </patternFill>
    </fill>
    <fill>
      <patternFill patternType="solid">
        <fgColor theme="2" tint="-0.89996032593768116"/>
        <bgColor indexed="64"/>
      </patternFill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1" fontId="1" fillId="0" borderId="0" xfId="0" applyNumberFormat="1" applyFont="1"/>
    <xf numFmtId="0" fontId="1" fillId="3" borderId="0" xfId="0" applyFont="1" applyFill="1"/>
    <xf numFmtId="0" fontId="1" fillId="3" borderId="2" xfId="0" applyFont="1" applyFill="1" applyBorder="1"/>
    <xf numFmtId="2" fontId="1" fillId="3" borderId="1" xfId="0" applyNumberFormat="1" applyFont="1" applyFill="1" applyBorder="1" applyProtection="1">
      <protection locked="0"/>
    </xf>
    <xf numFmtId="0" fontId="2" fillId="2" borderId="3" xfId="0" applyFont="1" applyFill="1" applyBorder="1"/>
    <xf numFmtId="2" fontId="2" fillId="2" borderId="3" xfId="0" applyNumberFormat="1" applyFont="1" applyFill="1" applyBorder="1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4" fillId="2" borderId="0" xfId="0" applyFont="1" applyFill="1"/>
    <xf numFmtId="0" fontId="6" fillId="0" borderId="0" xfId="1"/>
    <xf numFmtId="0" fontId="3" fillId="2" borderId="4" xfId="0" applyFont="1" applyFill="1" applyBorder="1"/>
    <xf numFmtId="2" fontId="2" fillId="2" borderId="5" xfId="0" applyNumberFormat="1" applyFont="1" applyFill="1" applyBorder="1"/>
    <xf numFmtId="0" fontId="3" fillId="4" borderId="0" xfId="0" applyFont="1" applyFill="1"/>
    <xf numFmtId="0" fontId="2" fillId="4" borderId="4" xfId="0" applyFont="1" applyFill="1" applyBorder="1"/>
    <xf numFmtId="0" fontId="3" fillId="6" borderId="0" xfId="0" applyFont="1" applyFill="1"/>
    <xf numFmtId="2" fontId="1" fillId="5" borderId="1" xfId="0" applyNumberFormat="1" applyFont="1" applyFill="1" applyBorder="1" applyProtection="1">
      <protection locked="0"/>
    </xf>
    <xf numFmtId="2" fontId="1" fillId="7" borderId="1" xfId="0" applyNumberFormat="1" applyFont="1" applyFill="1" applyBorder="1" applyProtection="1">
      <protection locked="0"/>
    </xf>
    <xf numFmtId="0" fontId="3" fillId="8" borderId="0" xfId="0" applyFont="1" applyFill="1"/>
    <xf numFmtId="0" fontId="8" fillId="7" borderId="4" xfId="0" applyFont="1" applyFill="1" applyBorder="1"/>
    <xf numFmtId="0" fontId="8" fillId="5" borderId="4" xfId="0" applyFont="1" applyFill="1" applyBorder="1"/>
    <xf numFmtId="0" fontId="9" fillId="7" borderId="4" xfId="0" applyFont="1" applyFill="1" applyBorder="1"/>
    <xf numFmtId="0" fontId="9" fillId="5" borderId="4" xfId="0" applyFont="1" applyFill="1" applyBorder="1"/>
    <xf numFmtId="0" fontId="10" fillId="0" borderId="0" xfId="0" applyFont="1"/>
    <xf numFmtId="0" fontId="11" fillId="0" borderId="0" xfId="0" applyFont="1"/>
    <xf numFmtId="0" fontId="3" fillId="10" borderId="4" xfId="0" applyFont="1" applyFill="1" applyBorder="1"/>
    <xf numFmtId="0" fontId="3" fillId="9" borderId="4" xfId="0" applyFont="1" applyFill="1" applyBorder="1"/>
    <xf numFmtId="0" fontId="3" fillId="11" borderId="0" xfId="0" applyFont="1" applyFill="1"/>
    <xf numFmtId="0" fontId="3" fillId="12" borderId="0" xfId="0" applyFont="1" applyFill="1"/>
    <xf numFmtId="0" fontId="4" fillId="11" borderId="0" xfId="0" applyFont="1" applyFill="1"/>
    <xf numFmtId="0" fontId="4" fillId="12" borderId="0" xfId="0" applyFont="1" applyFill="1"/>
    <xf numFmtId="2" fontId="3" fillId="2" borderId="4" xfId="0" applyNumberFormat="1" applyFont="1" applyFill="1" applyBorder="1"/>
    <xf numFmtId="2" fontId="1" fillId="3" borderId="4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796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rsonnelsoftware.co.u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ersonnelsoftware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36EA7-2A7F-4DCB-A19C-8D842C757811}">
  <dimension ref="A1:M18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8.75" x14ac:dyDescent="0.4"/>
  <cols>
    <col min="1" max="1" width="48" style="1" bestFit="1" customWidth="1"/>
    <col min="2" max="8" width="14.28515625" style="1" customWidth="1"/>
    <col min="9" max="9" width="23.85546875" style="1" bestFit="1" customWidth="1"/>
    <col min="10" max="10" width="15.7109375" style="1" bestFit="1" customWidth="1"/>
    <col min="11" max="11" width="23.28515625" style="1" bestFit="1" customWidth="1"/>
    <col min="12" max="12" width="15" style="1" bestFit="1" customWidth="1"/>
    <col min="13" max="13" width="15.42578125" style="1" bestFit="1" customWidth="1"/>
    <col min="14" max="16384" width="9.140625" style="1"/>
  </cols>
  <sheetData>
    <row r="1" spans="1:13" s="11" customFormat="1" ht="35.25" x14ac:dyDescent="0.7">
      <c r="A1" s="10" t="s">
        <v>0</v>
      </c>
    </row>
    <row r="2" spans="1:13" x14ac:dyDescent="0.4">
      <c r="A2" s="12" t="s">
        <v>36</v>
      </c>
    </row>
    <row r="3" spans="1:13" s="9" customFormat="1" x14ac:dyDescent="0.4">
      <c r="A3" s="8" t="s">
        <v>6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42</v>
      </c>
      <c r="L3" s="20" t="s">
        <v>40</v>
      </c>
      <c r="M3" s="17" t="s">
        <v>41</v>
      </c>
    </row>
    <row r="4" spans="1:13" x14ac:dyDescent="0.4">
      <c r="A4" s="4" t="s">
        <v>11</v>
      </c>
      <c r="B4" s="5">
        <v>7</v>
      </c>
      <c r="C4" s="5">
        <v>7</v>
      </c>
      <c r="D4" s="5">
        <v>7</v>
      </c>
      <c r="E4" s="5">
        <v>7</v>
      </c>
      <c r="F4" s="5">
        <v>7</v>
      </c>
      <c r="G4" s="5">
        <v>0</v>
      </c>
      <c r="H4" s="5">
        <v>0</v>
      </c>
      <c r="I4" s="6">
        <f t="shared" ref="I4:I17" si="0">IF(B4 &gt; 0, 1, 0) + IF(C4 &gt; 0, 1, 0) + IF(D4 &gt; 0, 1, 0) + IF(E4 &gt; 0, 1, 0) + IF(F4 &gt; 0, 1, 0) + IF(G4 &gt; 0, 1, 0) + IF(H4 &gt; 0, 1, 0)</f>
        <v>5</v>
      </c>
      <c r="J4" s="7">
        <f t="shared" ref="J4:J17" si="1">SUM(B4:H4)</f>
        <v>35</v>
      </c>
      <c r="K4" s="14">
        <f t="shared" ref="K4:K17" si="2">IF(AND(I4&gt;0,J4&gt;0),J4/I4,0)</f>
        <v>7</v>
      </c>
      <c r="L4" s="19">
        <v>28</v>
      </c>
      <c r="M4" s="18">
        <f t="shared" ref="M4:M17" si="3">L4*K4</f>
        <v>196</v>
      </c>
    </row>
    <row r="5" spans="1:13" x14ac:dyDescent="0.4">
      <c r="A5" s="4" t="s">
        <v>12</v>
      </c>
      <c r="B5" s="5">
        <v>7.5</v>
      </c>
      <c r="C5" s="5">
        <v>7.5</v>
      </c>
      <c r="D5" s="5">
        <v>7.5</v>
      </c>
      <c r="E5" s="5">
        <v>7.5</v>
      </c>
      <c r="F5" s="5">
        <v>7.5</v>
      </c>
      <c r="G5" s="5">
        <v>0</v>
      </c>
      <c r="H5" s="5">
        <v>0</v>
      </c>
      <c r="I5" s="6">
        <f t="shared" si="0"/>
        <v>5</v>
      </c>
      <c r="J5" s="7">
        <f t="shared" si="1"/>
        <v>37.5</v>
      </c>
      <c r="K5" s="14">
        <f t="shared" si="2"/>
        <v>7.5</v>
      </c>
      <c r="L5" s="19">
        <v>28</v>
      </c>
      <c r="M5" s="18">
        <f t="shared" si="3"/>
        <v>210</v>
      </c>
    </row>
    <row r="6" spans="1:13" x14ac:dyDescent="0.4">
      <c r="A6" s="4" t="s">
        <v>13</v>
      </c>
      <c r="B6" s="5">
        <v>8</v>
      </c>
      <c r="C6" s="5">
        <v>8</v>
      </c>
      <c r="D6" s="5">
        <v>8</v>
      </c>
      <c r="E6" s="5">
        <v>8</v>
      </c>
      <c r="F6" s="5">
        <v>8</v>
      </c>
      <c r="G6" s="5">
        <v>0</v>
      </c>
      <c r="H6" s="5">
        <v>0</v>
      </c>
      <c r="I6" s="6">
        <f t="shared" si="0"/>
        <v>5</v>
      </c>
      <c r="J6" s="7">
        <f t="shared" si="1"/>
        <v>40</v>
      </c>
      <c r="K6" s="14">
        <f t="shared" si="2"/>
        <v>8</v>
      </c>
      <c r="L6" s="19">
        <v>28</v>
      </c>
      <c r="M6" s="18">
        <f t="shared" si="3"/>
        <v>224</v>
      </c>
    </row>
    <row r="7" spans="1:13" x14ac:dyDescent="0.4">
      <c r="A7" s="4" t="s">
        <v>14</v>
      </c>
      <c r="B7" s="5">
        <v>8</v>
      </c>
      <c r="C7" s="5">
        <v>8</v>
      </c>
      <c r="D7" s="5">
        <v>8</v>
      </c>
      <c r="E7" s="5">
        <v>8</v>
      </c>
      <c r="F7" s="5">
        <v>7.5</v>
      </c>
      <c r="G7" s="5">
        <v>0</v>
      </c>
      <c r="H7" s="5">
        <v>0</v>
      </c>
      <c r="I7" s="6">
        <f t="shared" si="0"/>
        <v>5</v>
      </c>
      <c r="J7" s="7">
        <f t="shared" si="1"/>
        <v>39.5</v>
      </c>
      <c r="K7" s="14">
        <f t="shared" si="2"/>
        <v>7.9</v>
      </c>
      <c r="L7" s="19">
        <v>28</v>
      </c>
      <c r="M7" s="18">
        <f t="shared" si="3"/>
        <v>221.20000000000002</v>
      </c>
    </row>
    <row r="8" spans="1:13" x14ac:dyDescent="0.4">
      <c r="A8" s="4" t="s">
        <v>15</v>
      </c>
      <c r="B8" s="5">
        <v>7.5</v>
      </c>
      <c r="C8" s="5">
        <v>7.5</v>
      </c>
      <c r="D8" s="5">
        <v>7.5</v>
      </c>
      <c r="E8" s="5">
        <v>7.5</v>
      </c>
      <c r="F8" s="5">
        <v>7</v>
      </c>
      <c r="G8" s="5">
        <v>0</v>
      </c>
      <c r="H8" s="5">
        <v>0</v>
      </c>
      <c r="I8" s="6">
        <f t="shared" si="0"/>
        <v>5</v>
      </c>
      <c r="J8" s="7">
        <f t="shared" si="1"/>
        <v>37</v>
      </c>
      <c r="K8" s="14">
        <f t="shared" si="2"/>
        <v>7.4</v>
      </c>
      <c r="L8" s="19">
        <v>28</v>
      </c>
      <c r="M8" s="18">
        <f t="shared" si="3"/>
        <v>207.20000000000002</v>
      </c>
    </row>
    <row r="9" spans="1:13" x14ac:dyDescent="0.4">
      <c r="A9" s="4" t="s">
        <v>16</v>
      </c>
      <c r="B9" s="5">
        <v>8.5</v>
      </c>
      <c r="C9" s="5">
        <v>8.5</v>
      </c>
      <c r="D9" s="5">
        <v>8.5</v>
      </c>
      <c r="E9" s="5">
        <v>8.5</v>
      </c>
      <c r="F9" s="5">
        <v>3</v>
      </c>
      <c r="G9" s="5">
        <v>0</v>
      </c>
      <c r="H9" s="5">
        <v>0</v>
      </c>
      <c r="I9" s="6">
        <f t="shared" si="0"/>
        <v>5</v>
      </c>
      <c r="J9" s="7">
        <f t="shared" si="1"/>
        <v>37</v>
      </c>
      <c r="K9" s="14">
        <f t="shared" si="2"/>
        <v>7.4</v>
      </c>
      <c r="L9" s="19">
        <v>28</v>
      </c>
      <c r="M9" s="18">
        <f t="shared" si="3"/>
        <v>207.20000000000002</v>
      </c>
    </row>
    <row r="10" spans="1:13" x14ac:dyDescent="0.4">
      <c r="A10" s="4" t="s">
        <v>17</v>
      </c>
      <c r="B10" s="5">
        <v>9</v>
      </c>
      <c r="C10" s="5">
        <v>9</v>
      </c>
      <c r="D10" s="5">
        <v>9</v>
      </c>
      <c r="E10" s="5">
        <v>9</v>
      </c>
      <c r="F10" s="5">
        <v>0</v>
      </c>
      <c r="G10" s="5">
        <v>0</v>
      </c>
      <c r="H10" s="5">
        <v>0</v>
      </c>
      <c r="I10" s="6">
        <f t="shared" si="0"/>
        <v>4</v>
      </c>
      <c r="J10" s="7">
        <f t="shared" si="1"/>
        <v>36</v>
      </c>
      <c r="K10" s="14">
        <f t="shared" si="2"/>
        <v>9</v>
      </c>
      <c r="L10" s="19">
        <v>28</v>
      </c>
      <c r="M10" s="18">
        <f t="shared" si="3"/>
        <v>252</v>
      </c>
    </row>
    <row r="11" spans="1:13" x14ac:dyDescent="0.4">
      <c r="A11" s="4" t="s">
        <v>18</v>
      </c>
      <c r="B11" s="5">
        <v>10</v>
      </c>
      <c r="C11" s="5">
        <v>10</v>
      </c>
      <c r="D11" s="5">
        <v>10</v>
      </c>
      <c r="E11" s="5">
        <v>10</v>
      </c>
      <c r="F11" s="5">
        <v>0</v>
      </c>
      <c r="G11" s="5">
        <v>0</v>
      </c>
      <c r="H11" s="5">
        <v>0</v>
      </c>
      <c r="I11" s="6">
        <f t="shared" si="0"/>
        <v>4</v>
      </c>
      <c r="J11" s="7">
        <f t="shared" si="1"/>
        <v>40</v>
      </c>
      <c r="K11" s="14">
        <f t="shared" si="2"/>
        <v>10</v>
      </c>
      <c r="L11" s="19">
        <v>28</v>
      </c>
      <c r="M11" s="18">
        <f t="shared" si="3"/>
        <v>280</v>
      </c>
    </row>
    <row r="12" spans="1:13" x14ac:dyDescent="0.4">
      <c r="A12" s="4" t="s">
        <v>19</v>
      </c>
      <c r="B12" s="5">
        <v>7.5</v>
      </c>
      <c r="C12" s="5">
        <v>7.5</v>
      </c>
      <c r="D12" s="5">
        <v>7.5</v>
      </c>
      <c r="E12" s="5">
        <v>7.5</v>
      </c>
      <c r="F12" s="5">
        <v>5</v>
      </c>
      <c r="G12" s="5">
        <v>0</v>
      </c>
      <c r="H12" s="5">
        <v>0</v>
      </c>
      <c r="I12" s="6">
        <f t="shared" si="0"/>
        <v>5</v>
      </c>
      <c r="J12" s="7">
        <f t="shared" si="1"/>
        <v>35</v>
      </c>
      <c r="K12" s="14">
        <f t="shared" si="2"/>
        <v>7</v>
      </c>
      <c r="L12" s="19">
        <v>28</v>
      </c>
      <c r="M12" s="18">
        <f t="shared" si="3"/>
        <v>196</v>
      </c>
    </row>
    <row r="13" spans="1:13" x14ac:dyDescent="0.4">
      <c r="A13" s="4" t="s">
        <v>20</v>
      </c>
      <c r="B13" s="5">
        <v>0</v>
      </c>
      <c r="C13" s="5">
        <v>0</v>
      </c>
      <c r="D13" s="5">
        <v>7</v>
      </c>
      <c r="E13" s="5">
        <v>7</v>
      </c>
      <c r="F13" s="5">
        <v>7</v>
      </c>
      <c r="G13" s="5">
        <v>8</v>
      </c>
      <c r="H13" s="5">
        <v>8</v>
      </c>
      <c r="I13" s="6">
        <f t="shared" si="0"/>
        <v>5</v>
      </c>
      <c r="J13" s="7">
        <f t="shared" si="1"/>
        <v>37</v>
      </c>
      <c r="K13" s="14">
        <f t="shared" si="2"/>
        <v>7.4</v>
      </c>
      <c r="L13" s="19">
        <v>28</v>
      </c>
      <c r="M13" s="18">
        <f t="shared" si="3"/>
        <v>207.20000000000002</v>
      </c>
    </row>
    <row r="14" spans="1:13" x14ac:dyDescent="0.4">
      <c r="A14" s="4" t="s">
        <v>21</v>
      </c>
      <c r="B14" s="5">
        <v>9.5</v>
      </c>
      <c r="C14" s="5">
        <v>9.5</v>
      </c>
      <c r="D14" s="5">
        <v>9.5</v>
      </c>
      <c r="E14" s="5">
        <v>9.5</v>
      </c>
      <c r="F14" s="5">
        <v>0</v>
      </c>
      <c r="G14" s="5">
        <v>0</v>
      </c>
      <c r="H14" s="5">
        <v>0</v>
      </c>
      <c r="I14" s="6">
        <f t="shared" si="0"/>
        <v>4</v>
      </c>
      <c r="J14" s="7">
        <f t="shared" si="1"/>
        <v>38</v>
      </c>
      <c r="K14" s="14">
        <f t="shared" si="2"/>
        <v>9.5</v>
      </c>
      <c r="L14" s="19">
        <v>28</v>
      </c>
      <c r="M14" s="18">
        <f t="shared" si="3"/>
        <v>266</v>
      </c>
    </row>
    <row r="15" spans="1:13" x14ac:dyDescent="0.4">
      <c r="A15" s="4" t="s">
        <v>22</v>
      </c>
      <c r="B15" s="5">
        <v>12</v>
      </c>
      <c r="C15" s="5">
        <v>12</v>
      </c>
      <c r="D15" s="5">
        <v>12</v>
      </c>
      <c r="E15" s="5">
        <v>12</v>
      </c>
      <c r="F15" s="5">
        <v>0</v>
      </c>
      <c r="G15" s="5">
        <v>0</v>
      </c>
      <c r="H15" s="5">
        <v>0</v>
      </c>
      <c r="I15" s="6">
        <f t="shared" si="0"/>
        <v>4</v>
      </c>
      <c r="J15" s="7">
        <f t="shared" si="1"/>
        <v>48</v>
      </c>
      <c r="K15" s="14">
        <f t="shared" si="2"/>
        <v>12</v>
      </c>
      <c r="L15" s="19">
        <v>28</v>
      </c>
      <c r="M15" s="18">
        <f t="shared" si="3"/>
        <v>336</v>
      </c>
    </row>
    <row r="16" spans="1:13" x14ac:dyDescent="0.4">
      <c r="A16" s="4" t="s">
        <v>23</v>
      </c>
      <c r="B16" s="5">
        <v>7</v>
      </c>
      <c r="C16" s="5">
        <v>7</v>
      </c>
      <c r="D16" s="5">
        <v>7</v>
      </c>
      <c r="E16" s="5">
        <v>7</v>
      </c>
      <c r="F16" s="5">
        <v>7</v>
      </c>
      <c r="G16" s="5">
        <v>6.5</v>
      </c>
      <c r="H16" s="5">
        <v>0</v>
      </c>
      <c r="I16" s="6">
        <f t="shared" si="0"/>
        <v>6</v>
      </c>
      <c r="J16" s="7">
        <f t="shared" si="1"/>
        <v>41.5</v>
      </c>
      <c r="K16" s="14">
        <f t="shared" si="2"/>
        <v>6.916666666666667</v>
      </c>
      <c r="L16" s="19">
        <v>28</v>
      </c>
      <c r="M16" s="18">
        <f t="shared" si="3"/>
        <v>193.66666666666669</v>
      </c>
    </row>
    <row r="17" spans="1:13" x14ac:dyDescent="0.4">
      <c r="A17" s="4" t="s">
        <v>24</v>
      </c>
      <c r="B17" s="5">
        <v>9</v>
      </c>
      <c r="C17" s="5">
        <v>9</v>
      </c>
      <c r="D17" s="5">
        <v>9</v>
      </c>
      <c r="E17" s="5">
        <v>9</v>
      </c>
      <c r="F17" s="5">
        <v>9</v>
      </c>
      <c r="G17" s="5">
        <v>0</v>
      </c>
      <c r="H17" s="5">
        <v>0</v>
      </c>
      <c r="I17" s="6">
        <f t="shared" si="0"/>
        <v>5</v>
      </c>
      <c r="J17" s="7">
        <f t="shared" si="1"/>
        <v>45</v>
      </c>
      <c r="K17" s="14">
        <f t="shared" si="2"/>
        <v>9</v>
      </c>
      <c r="L17" s="19">
        <v>28</v>
      </c>
      <c r="M17" s="18">
        <f t="shared" si="3"/>
        <v>252</v>
      </c>
    </row>
    <row r="18" spans="1:13" x14ac:dyDescent="0.4">
      <c r="B18" s="2"/>
      <c r="C18" s="2"/>
      <c r="D18" s="2"/>
      <c r="E18" s="2"/>
      <c r="F18" s="2"/>
      <c r="G18" s="2"/>
      <c r="H18" s="2"/>
    </row>
  </sheetData>
  <dataValidations count="2">
    <dataValidation type="decimal" allowBlank="1" showInputMessage="1" showErrorMessage="1" sqref="B4:H17" xr:uid="{329AF184-0E71-411B-85D8-A1CBA927FA70}">
      <formula1>0</formula1>
      <formula2>24</formula2>
    </dataValidation>
    <dataValidation type="decimal" operator="greaterThan" allowBlank="1" showInputMessage="1" showErrorMessage="1" sqref="L4:M17" xr:uid="{4F63194E-4EF1-4AD9-888E-291214BA499D}">
      <formula1>0</formula1>
    </dataValidation>
  </dataValidations>
  <hyperlinks>
    <hyperlink ref="A2" r:id="rId1" xr:uid="{1E4AD517-7402-489A-8229-C5F5B37CFDC4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C57D0-6652-40B2-B678-32CD0137CBA3}">
  <dimension ref="A1:S50"/>
  <sheetViews>
    <sheetView workbookViewId="0">
      <pane xSplit="19" ySplit="3" topLeftCell="T4" activePane="bottomRight" state="frozen"/>
      <selection pane="topRight" activeCell="T1" sqref="T1"/>
      <selection pane="bottomLeft" activeCell="A4" sqref="A4"/>
      <selection pane="bottomRight" activeCell="A2" sqref="A2"/>
    </sheetView>
  </sheetViews>
  <sheetFormatPr defaultRowHeight="15" x14ac:dyDescent="0.25"/>
  <cols>
    <col min="1" max="1" width="40.140625" customWidth="1"/>
    <col min="2" max="8" width="14.28515625" customWidth="1"/>
    <col min="9" max="9" width="7.42578125" customWidth="1"/>
    <col min="10" max="10" width="7.7109375" bestFit="1" customWidth="1"/>
    <col min="11" max="11" width="30.85546875" bestFit="1" customWidth="1"/>
    <col min="12" max="12" width="5.85546875" bestFit="1" customWidth="1"/>
    <col min="13" max="13" width="7" bestFit="1" customWidth="1"/>
    <col min="14" max="14" width="10.85546875" customWidth="1"/>
    <col min="15" max="15" width="12.28515625" customWidth="1"/>
    <col min="16" max="16" width="8.85546875" customWidth="1"/>
    <col min="17" max="17" width="9.28515625" customWidth="1"/>
  </cols>
  <sheetData>
    <row r="1" spans="1:19" ht="35.25" x14ac:dyDescent="0.7">
      <c r="A1" s="10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5" t="s">
        <v>45</v>
      </c>
      <c r="Q1" s="26"/>
      <c r="R1" s="26"/>
      <c r="S1" s="26"/>
    </row>
    <row r="2" spans="1:19" ht="18.75" x14ac:dyDescent="0.4">
      <c r="A2" s="12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P2" s="29" t="s">
        <v>43</v>
      </c>
      <c r="Q2" s="31"/>
      <c r="R2" s="30" t="s">
        <v>44</v>
      </c>
      <c r="S2" s="32"/>
    </row>
    <row r="3" spans="1:19" ht="18.75" x14ac:dyDescent="0.4">
      <c r="A3" s="8" t="s">
        <v>6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7</v>
      </c>
      <c r="H3" s="8" t="s">
        <v>8</v>
      </c>
      <c r="I3" s="8" t="s">
        <v>37</v>
      </c>
      <c r="J3" s="8" t="s">
        <v>38</v>
      </c>
      <c r="K3" s="15" t="s">
        <v>39</v>
      </c>
      <c r="L3" s="15" t="s">
        <v>37</v>
      </c>
      <c r="M3" s="15" t="s">
        <v>38</v>
      </c>
      <c r="N3" s="29" t="s">
        <v>82</v>
      </c>
      <c r="O3" s="30" t="s">
        <v>83</v>
      </c>
      <c r="P3" s="20" t="s">
        <v>37</v>
      </c>
      <c r="Q3" s="17" t="s">
        <v>38</v>
      </c>
      <c r="R3" s="20" t="s">
        <v>37</v>
      </c>
      <c r="S3" s="17" t="s">
        <v>38</v>
      </c>
    </row>
    <row r="4" spans="1:19" ht="18.75" x14ac:dyDescent="0.4">
      <c r="A4" s="4" t="s">
        <v>26</v>
      </c>
      <c r="B4" s="34">
        <v>7</v>
      </c>
      <c r="C4" s="34">
        <v>7</v>
      </c>
      <c r="D4" s="34">
        <v>7</v>
      </c>
      <c r="E4" s="34">
        <v>7</v>
      </c>
      <c r="F4" s="34">
        <v>7</v>
      </c>
      <c r="G4" s="34">
        <v>0</v>
      </c>
      <c r="H4" s="34">
        <v>0</v>
      </c>
      <c r="I4" s="13">
        <f t="shared" ref="I4:I13" si="0">IF(B4 &gt; 0, 1, 0) + IF(C4 &gt; 0, 1, 0) + IF(D4 &gt; 0, 1, 0) + IF(E4 &gt; 0, 1, 0) + IF(F4 &gt; 0, 1, 0) + IF(G4 &gt; 0, 1, 0) + IF(H4 &gt; 0, 1, 0)</f>
        <v>5</v>
      </c>
      <c r="J4" s="33">
        <f t="shared" ref="J4:J13" si="1">SUM(B4:H4)</f>
        <v>35</v>
      </c>
      <c r="K4" s="3" t="s">
        <v>11</v>
      </c>
      <c r="L4" s="16">
        <f>IF(AND(VLOOKUP(K4,'Full Time Working Hours'!$A$4:$M$17,9,FALSE)&gt;0, (I4&gt;0)),VLOOKUP(K4,'Full Time Working Hours'!$A$4:$M$17,9,FALSE),0)</f>
        <v>5</v>
      </c>
      <c r="M4" s="16">
        <f>IF(AND(VLOOKUP(K4,'Full Time Working Hours'!$A$4:$J$17,10,FALSE)&gt;0, (J4&gt;0)),VLOOKUP(K4,'Full Time Working Hours'!$A$4:$J$17,10,FALSE),0)</f>
        <v>35</v>
      </c>
      <c r="N4" s="27">
        <f t="shared" ref="N4:N13" si="2">IF(AND(I4&gt;0, L4&gt;0), (100 * I4) / L4, 0)</f>
        <v>100</v>
      </c>
      <c r="O4" s="28">
        <f t="shared" ref="O4:O13" si="3">IF(AND(J4&gt;0, M4&gt;0), (100 * J4) / M4, 0)</f>
        <v>100</v>
      </c>
      <c r="P4" s="21">
        <f>CEILING(IF($N4&gt;0, ($N4 / 100) * IF(AND(VLOOKUP($K4,'Full Time Working Hours'!$A$4:$M$17,12,FALSE)&gt;0, ($I4&gt;0)),VLOOKUP($K4,'Full Time Working Hours'!$A$4:$M$17,12,FALSE),0), 0), 0.5)</f>
        <v>28</v>
      </c>
      <c r="Q4" s="22">
        <f>CEILING(IF($N4&gt;0, ($N4 / 100) * IF(AND(VLOOKUP($K4,'Full Time Working Hours'!$A$4:$M$17,13,FALSE)&gt;0, ($I4&gt;0)),VLOOKUP($K4,'Full Time Working Hours'!$A$4:$M$17,13,FALSE),0), 0), 0.5)</f>
        <v>196</v>
      </c>
      <c r="R4" s="23">
        <f>CEILING(IF($O4&gt;0, ($O4 / 100) * IF(AND(VLOOKUP($K4,'Full Time Working Hours'!$A$4:$M$17,12,FALSE)&gt;0, ($I4&gt;0)),VLOOKUP($K4,'Full Time Working Hours'!$A$4:$M$17,12,FALSE),0), 0), 0.5)</f>
        <v>28</v>
      </c>
      <c r="S4" s="24">
        <f>CEILING(IF($O4&gt;0, ($O4 / 100) * IF(AND(VLOOKUP($K4,'Full Time Working Hours'!$A$4:$M$17,13,FALSE)&gt;0, ($I4&gt;0)),VLOOKUP($K4,'Full Time Working Hours'!$A$4:$M$17,13,FALSE),0), 0), 0.5)</f>
        <v>196</v>
      </c>
    </row>
    <row r="5" spans="1:19" ht="18.75" x14ac:dyDescent="0.4">
      <c r="A5" s="4" t="s">
        <v>27</v>
      </c>
      <c r="B5" s="34">
        <v>7.5</v>
      </c>
      <c r="C5" s="34">
        <v>7.5</v>
      </c>
      <c r="D5" s="34">
        <v>7.5</v>
      </c>
      <c r="E5" s="34">
        <v>7.5</v>
      </c>
      <c r="F5" s="34">
        <v>7.5</v>
      </c>
      <c r="G5" s="34">
        <v>0</v>
      </c>
      <c r="H5" s="34">
        <v>0</v>
      </c>
      <c r="I5" s="13">
        <f t="shared" si="0"/>
        <v>5</v>
      </c>
      <c r="J5" s="33">
        <f t="shared" si="1"/>
        <v>37.5</v>
      </c>
      <c r="K5" s="3" t="s">
        <v>12</v>
      </c>
      <c r="L5" s="16">
        <f>IF(AND(VLOOKUP(K5,'Full Time Working Hours'!$A$4:$J$17,9,FALSE)&gt;0, (I5&gt;0)),VLOOKUP(K5,'Full Time Working Hours'!$A$4:$J$17,9,FALSE),0)</f>
        <v>5</v>
      </c>
      <c r="M5" s="16">
        <f>IF(AND(VLOOKUP(K5,'Full Time Working Hours'!$A$4:$J$17,10,FALSE)&gt;0, (J5&gt;0)),VLOOKUP(K5,'Full Time Working Hours'!$A$4:$J$17,10,FALSE),0)</f>
        <v>37.5</v>
      </c>
      <c r="N5" s="27">
        <f t="shared" si="2"/>
        <v>100</v>
      </c>
      <c r="O5" s="28">
        <f t="shared" si="3"/>
        <v>100</v>
      </c>
      <c r="P5" s="21">
        <f>CEILING(IF(N5&gt;0, (N5 / 100) * IF(AND(VLOOKUP(K5,'Full Time Working Hours'!$A$4:$M$17,12,FALSE)&gt;0, (I5&gt;0)),VLOOKUP(K5,'Full Time Working Hours'!$A$4:$M$17,12,FALSE),0), 0), 0.5)</f>
        <v>28</v>
      </c>
      <c r="Q5" s="22">
        <f>CEILING(IF($N5&gt;0, ($N5 / 100) * IF(AND(VLOOKUP($K5,'Full Time Working Hours'!$A$4:$M$17,13,FALSE)&gt;0, ($I5&gt;0)),VLOOKUP($K5,'Full Time Working Hours'!$A$4:$M$17,13,FALSE),0), 0), 0.5)</f>
        <v>210</v>
      </c>
      <c r="R5" s="23">
        <f>CEILING(IF($O5&gt;0, ($O5 / 100) * IF(AND(VLOOKUP($K5,'Full Time Working Hours'!$A$4:$M$17,13,FALSE)&gt;0, ($I5&gt;0)),VLOOKUP($K5,'Full Time Working Hours'!$A$4:$M$17,12,FALSE),0), 0), 0.5)</f>
        <v>28</v>
      </c>
      <c r="S5" s="24">
        <f>CEILING(IF($O5&gt;0, ($O5 / 100) * IF(AND(VLOOKUP($K5,'Full Time Working Hours'!$A$4:$M$17,13,FALSE)&gt;0, ($I5&gt;0)),VLOOKUP($K5,'Full Time Working Hours'!$A$4:$M$17,13,FALSE),0), 0), 0.5)</f>
        <v>210</v>
      </c>
    </row>
    <row r="6" spans="1:19" ht="18.75" x14ac:dyDescent="0.4">
      <c r="A6" s="4" t="s">
        <v>28</v>
      </c>
      <c r="B6" s="34">
        <v>8</v>
      </c>
      <c r="C6" s="34">
        <v>8</v>
      </c>
      <c r="D6" s="34">
        <v>8</v>
      </c>
      <c r="E6" s="34">
        <v>8</v>
      </c>
      <c r="F6" s="34">
        <v>8</v>
      </c>
      <c r="G6" s="34">
        <v>0</v>
      </c>
      <c r="H6" s="34">
        <v>0</v>
      </c>
      <c r="I6" s="13">
        <f t="shared" si="0"/>
        <v>5</v>
      </c>
      <c r="J6" s="33">
        <f t="shared" si="1"/>
        <v>40</v>
      </c>
      <c r="K6" s="3" t="s">
        <v>13</v>
      </c>
      <c r="L6" s="16">
        <f>IF(AND(VLOOKUP(K6,'Full Time Working Hours'!$A$4:$J$17,9,FALSE)&gt;0, (I6&gt;0)),VLOOKUP(K6,'Full Time Working Hours'!$A$4:$J$17,9,FALSE),0)</f>
        <v>5</v>
      </c>
      <c r="M6" s="16">
        <f>IF(AND(VLOOKUP(K6,'Full Time Working Hours'!$A$4:$J$17,10,FALSE)&gt;0, (J6&gt;0)),VLOOKUP(K6,'Full Time Working Hours'!$A$4:$J$17,10,FALSE),0)</f>
        <v>40</v>
      </c>
      <c r="N6" s="27">
        <f t="shared" si="2"/>
        <v>100</v>
      </c>
      <c r="O6" s="28">
        <f t="shared" si="3"/>
        <v>100</v>
      </c>
      <c r="P6" s="21">
        <f>CEILING(IF(N6&gt;0, (N6 / 100) * IF(AND(VLOOKUP(K6,'Full Time Working Hours'!$A$4:$M$17,12,FALSE)&gt;0, (I6&gt;0)),VLOOKUP(K6,'Full Time Working Hours'!$A$4:$M$17,12,FALSE),0), 0), 0.5)</f>
        <v>28</v>
      </c>
      <c r="Q6" s="22">
        <f>CEILING(IF($N6&gt;0, ($N6 / 100) * IF(AND(VLOOKUP($K6,'Full Time Working Hours'!$A$4:$M$17,13,FALSE)&gt;0, ($I6&gt;0)),VLOOKUP($K6,'Full Time Working Hours'!$A$4:$M$17,13,FALSE),0), 0), 0.5)</f>
        <v>224</v>
      </c>
      <c r="R6" s="23">
        <f>CEILING(IF($O6&gt;0, ($O6 / 100) * IF(AND(VLOOKUP($K6,'Full Time Working Hours'!$A$4:$M$17,13,FALSE)&gt;0, ($I6&gt;0)),VLOOKUP($K6,'Full Time Working Hours'!$A$4:$M$17,12,FALSE),0), 0), 0.5)</f>
        <v>28</v>
      </c>
      <c r="S6" s="24">
        <f>CEILING(IF($O6&gt;0, ($O6 / 100) * IF(AND(VLOOKUP($K6,'Full Time Working Hours'!$A$4:$M$17,13,FALSE)&gt;0, ($I6&gt;0)),VLOOKUP($K6,'Full Time Working Hours'!$A$4:$M$17,13,FALSE),0), 0), 0.5)</f>
        <v>224</v>
      </c>
    </row>
    <row r="7" spans="1:19" ht="18.75" x14ac:dyDescent="0.4">
      <c r="A7" s="4" t="s">
        <v>29</v>
      </c>
      <c r="B7" s="34">
        <v>8</v>
      </c>
      <c r="C7" s="34">
        <v>8</v>
      </c>
      <c r="D7" s="34">
        <v>8</v>
      </c>
      <c r="E7" s="34">
        <v>8</v>
      </c>
      <c r="F7" s="34">
        <v>7.5</v>
      </c>
      <c r="G7" s="34">
        <v>0</v>
      </c>
      <c r="H7" s="34">
        <v>0</v>
      </c>
      <c r="I7" s="13">
        <f t="shared" si="0"/>
        <v>5</v>
      </c>
      <c r="J7" s="33">
        <f t="shared" si="1"/>
        <v>39.5</v>
      </c>
      <c r="K7" s="3" t="s">
        <v>17</v>
      </c>
      <c r="L7" s="16">
        <f>IF(AND(VLOOKUP(K7,'Full Time Working Hours'!$A$4:$J$17,9,FALSE)&gt;0, (I7&gt;0)),VLOOKUP(K7,'Full Time Working Hours'!$A$4:$J$17,9,FALSE),0)</f>
        <v>4</v>
      </c>
      <c r="M7" s="16">
        <f>IF(AND(VLOOKUP(K7,'Full Time Working Hours'!$A$4:$J$17,10,FALSE)&gt;0, (J7&gt;0)),VLOOKUP(K7,'Full Time Working Hours'!$A$4:$J$17,10,FALSE),0)</f>
        <v>36</v>
      </c>
      <c r="N7" s="27">
        <f t="shared" si="2"/>
        <v>125</v>
      </c>
      <c r="O7" s="28">
        <f t="shared" si="3"/>
        <v>109.72222222222223</v>
      </c>
      <c r="P7" s="21">
        <f>CEILING(IF(N7&gt;0, (N7 / 100) * IF(AND(VLOOKUP(K7,'Full Time Working Hours'!$A$4:$M$17,12,FALSE)&gt;0, (I7&gt;0)),VLOOKUP(K7,'Full Time Working Hours'!$A$4:$M$17,12,FALSE),0), 0), 0.5)</f>
        <v>35</v>
      </c>
      <c r="Q7" s="22">
        <f>CEILING(IF($N7&gt;0, ($N7 / 100) * IF(AND(VLOOKUP($K7,'Full Time Working Hours'!$A$4:$M$17,13,FALSE)&gt;0, ($I7&gt;0)),VLOOKUP($K7,'Full Time Working Hours'!$A$4:$M$17,13,FALSE),0), 0), 0.5)</f>
        <v>315</v>
      </c>
      <c r="R7" s="23">
        <f>CEILING(IF($O7&gt;0, ($O7 / 100) * IF(AND(VLOOKUP($K7,'Full Time Working Hours'!$A$4:$M$17,13,FALSE)&gt;0, ($I7&gt;0)),VLOOKUP($K7,'Full Time Working Hours'!$A$4:$M$17,12,FALSE),0), 0), 0.5)</f>
        <v>31</v>
      </c>
      <c r="S7" s="24">
        <f>CEILING(IF($O7&gt;0, ($O7 / 100) * IF(AND(VLOOKUP($K7,'Full Time Working Hours'!$A$4:$M$17,13,FALSE)&gt;0, ($I7&gt;0)),VLOOKUP($K7,'Full Time Working Hours'!$A$4:$M$17,13,FALSE),0), 0), 0.5)</f>
        <v>276.5</v>
      </c>
    </row>
    <row r="8" spans="1:19" ht="18.75" x14ac:dyDescent="0.4">
      <c r="A8" s="4" t="s">
        <v>30</v>
      </c>
      <c r="B8" s="34">
        <v>7.5</v>
      </c>
      <c r="C8" s="34">
        <v>7.5</v>
      </c>
      <c r="D8" s="34">
        <v>7.5</v>
      </c>
      <c r="E8" s="34">
        <v>7.5</v>
      </c>
      <c r="F8" s="34">
        <v>7</v>
      </c>
      <c r="G8" s="34">
        <v>0</v>
      </c>
      <c r="H8" s="34">
        <v>0</v>
      </c>
      <c r="I8" s="13">
        <f t="shared" si="0"/>
        <v>5</v>
      </c>
      <c r="J8" s="33">
        <f t="shared" si="1"/>
        <v>37</v>
      </c>
      <c r="K8" s="3" t="s">
        <v>16</v>
      </c>
      <c r="L8" s="16">
        <f>IF(AND(VLOOKUP(K8,'Full Time Working Hours'!$A$4:$J$17,9,FALSE)&gt;0, (I8&gt;0)),VLOOKUP(K8,'Full Time Working Hours'!$A$4:$J$17,9,FALSE),0)</f>
        <v>5</v>
      </c>
      <c r="M8" s="16">
        <f>IF(AND(VLOOKUP(K8,'Full Time Working Hours'!$A$4:$J$17,10,FALSE)&gt;0, (J8&gt;0)),VLOOKUP(K8,'Full Time Working Hours'!$A$4:$J$17,10,FALSE),0)</f>
        <v>37</v>
      </c>
      <c r="N8" s="27">
        <f t="shared" si="2"/>
        <v>100</v>
      </c>
      <c r="O8" s="28">
        <f t="shared" si="3"/>
        <v>100</v>
      </c>
      <c r="P8" s="21">
        <f>CEILING(IF(N8&gt;0, (N8 / 100) * IF(AND(VLOOKUP(K8,'Full Time Working Hours'!$A$4:$M$17,12,FALSE)&gt;0, (I8&gt;0)),VLOOKUP(K8,'Full Time Working Hours'!$A$4:$M$17,12,FALSE),0), 0), 0.5)</f>
        <v>28</v>
      </c>
      <c r="Q8" s="22">
        <f>CEILING(IF($N8&gt;0, ($N8 / 100) * IF(AND(VLOOKUP($K8,'Full Time Working Hours'!$A$4:$M$17,13,FALSE)&gt;0, ($I8&gt;0)),VLOOKUP($K8,'Full Time Working Hours'!$A$4:$M$17,13,FALSE),0), 0), 0.5)</f>
        <v>207.5</v>
      </c>
      <c r="R8" s="23">
        <f>CEILING(IF($O8&gt;0, ($O8 / 100) * IF(AND(VLOOKUP($K8,'Full Time Working Hours'!$A$4:$M$17,13,FALSE)&gt;0, ($I8&gt;0)),VLOOKUP($K8,'Full Time Working Hours'!$A$4:$M$17,12,FALSE),0), 0), 0.5)</f>
        <v>28</v>
      </c>
      <c r="S8" s="24">
        <f>CEILING(IF($O8&gt;0, ($O8 / 100) * IF(AND(VLOOKUP($K8,'Full Time Working Hours'!$A$4:$M$17,13,FALSE)&gt;0, ($I8&gt;0)),VLOOKUP($K8,'Full Time Working Hours'!$A$4:$M$17,13,FALSE),0), 0), 0.5)</f>
        <v>207.5</v>
      </c>
    </row>
    <row r="9" spans="1:19" ht="18.75" x14ac:dyDescent="0.4">
      <c r="A9" s="4" t="s">
        <v>31</v>
      </c>
      <c r="B9" s="34">
        <v>8.5</v>
      </c>
      <c r="C9" s="34">
        <v>8.5</v>
      </c>
      <c r="D9" s="34">
        <v>8.5</v>
      </c>
      <c r="E9" s="34">
        <v>8.5</v>
      </c>
      <c r="F9" s="34">
        <v>3</v>
      </c>
      <c r="G9" s="34">
        <v>0</v>
      </c>
      <c r="H9" s="34">
        <v>0</v>
      </c>
      <c r="I9" s="13">
        <f t="shared" si="0"/>
        <v>5</v>
      </c>
      <c r="J9" s="33">
        <f t="shared" si="1"/>
        <v>37</v>
      </c>
      <c r="K9" s="3" t="s">
        <v>17</v>
      </c>
      <c r="L9" s="16">
        <f>IF(AND(VLOOKUP(K9,'Full Time Working Hours'!$A$4:$J$17,9,FALSE)&gt;0, (I9&gt;0)),VLOOKUP(K9,'Full Time Working Hours'!$A$4:$J$17,9,FALSE),0)</f>
        <v>4</v>
      </c>
      <c r="M9" s="16">
        <f>IF(AND(VLOOKUP(K9,'Full Time Working Hours'!$A$4:$J$17,10,FALSE)&gt;0, (J9&gt;0)),VLOOKUP(K9,'Full Time Working Hours'!$A$4:$J$17,10,FALSE),0)</f>
        <v>36</v>
      </c>
      <c r="N9" s="27">
        <f t="shared" si="2"/>
        <v>125</v>
      </c>
      <c r="O9" s="28">
        <f t="shared" si="3"/>
        <v>102.77777777777777</v>
      </c>
      <c r="P9" s="21">
        <f>CEILING(IF(N9&gt;0, (N9 / 100) * IF(AND(VLOOKUP(K9,'Full Time Working Hours'!$A$4:$M$17,12,FALSE)&gt;0, (I9&gt;0)),VLOOKUP(K9,'Full Time Working Hours'!$A$4:$M$17,12,FALSE),0), 0), 0.5)</f>
        <v>35</v>
      </c>
      <c r="Q9" s="22">
        <f>CEILING(IF($N9&gt;0, ($N9 / 100) * IF(AND(VLOOKUP($K9,'Full Time Working Hours'!$A$4:$M$17,13,FALSE)&gt;0, ($I9&gt;0)),VLOOKUP($K9,'Full Time Working Hours'!$A$4:$M$17,13,FALSE),0), 0), 0.5)</f>
        <v>315</v>
      </c>
      <c r="R9" s="23">
        <f>CEILING(IF($O9&gt;0, ($O9 / 100) * IF(AND(VLOOKUP($K9,'Full Time Working Hours'!$A$4:$M$17,13,FALSE)&gt;0, ($I9&gt;0)),VLOOKUP($K9,'Full Time Working Hours'!$A$4:$M$17,12,FALSE),0), 0), 0.5)</f>
        <v>29</v>
      </c>
      <c r="S9" s="24">
        <f>CEILING(IF($O9&gt;0, ($O9 / 100) * IF(AND(VLOOKUP($K9,'Full Time Working Hours'!$A$4:$M$17,13,FALSE)&gt;0, ($I9&gt;0)),VLOOKUP($K9,'Full Time Working Hours'!$A$4:$M$17,13,FALSE),0), 0), 0.5)</f>
        <v>259</v>
      </c>
    </row>
    <row r="10" spans="1:19" ht="18.75" x14ac:dyDescent="0.4">
      <c r="A10" s="4" t="s">
        <v>32</v>
      </c>
      <c r="B10" s="34">
        <v>9</v>
      </c>
      <c r="C10" s="34">
        <v>9</v>
      </c>
      <c r="D10" s="34">
        <v>9</v>
      </c>
      <c r="E10" s="34">
        <v>9</v>
      </c>
      <c r="F10" s="34">
        <v>0</v>
      </c>
      <c r="G10" s="34">
        <v>0</v>
      </c>
      <c r="H10" s="34">
        <v>0</v>
      </c>
      <c r="I10" s="13">
        <f t="shared" si="0"/>
        <v>4</v>
      </c>
      <c r="J10" s="33">
        <f t="shared" si="1"/>
        <v>36</v>
      </c>
      <c r="K10" s="3" t="s">
        <v>16</v>
      </c>
      <c r="L10" s="16">
        <f>IF(AND(VLOOKUP(K10,'Full Time Working Hours'!$A$4:$J$17,9,FALSE)&gt;0, (I10&gt;0)),VLOOKUP(K10,'Full Time Working Hours'!$A$4:$J$17,9,FALSE),0)</f>
        <v>5</v>
      </c>
      <c r="M10" s="16">
        <f>IF(AND(VLOOKUP(K10,'Full Time Working Hours'!$A$4:$J$17,10,FALSE)&gt;0, (J10&gt;0)),VLOOKUP(K10,'Full Time Working Hours'!$A$4:$J$17,10,FALSE),0)</f>
        <v>37</v>
      </c>
      <c r="N10" s="27">
        <f t="shared" si="2"/>
        <v>80</v>
      </c>
      <c r="O10" s="28">
        <f t="shared" si="3"/>
        <v>97.297297297297291</v>
      </c>
      <c r="P10" s="21">
        <f>CEILING(IF(N10&gt;0, (N10 / 100) * IF(AND(VLOOKUP(K10,'Full Time Working Hours'!$A$4:$M$17,12,FALSE)&gt;0, (I10&gt;0)),VLOOKUP(K10,'Full Time Working Hours'!$A$4:$M$17,12,FALSE),0), 0), 0.5)</f>
        <v>22.5</v>
      </c>
      <c r="Q10" s="22">
        <f>CEILING(IF($N10&gt;0, ($N10 / 100) * IF(AND(VLOOKUP($K10,'Full Time Working Hours'!$A$4:$M$17,13,FALSE)&gt;0, ($I10&gt;0)),VLOOKUP($K10,'Full Time Working Hours'!$A$4:$M$17,13,FALSE),0), 0), 0.5)</f>
        <v>166</v>
      </c>
      <c r="R10" s="23">
        <f>CEILING(IF($O10&gt;0, ($O10 / 100) * IF(AND(VLOOKUP($K10,'Full Time Working Hours'!$A$4:$M$17,13,FALSE)&gt;0, ($I10&gt;0)),VLOOKUP($K10,'Full Time Working Hours'!$A$4:$M$17,12,FALSE),0), 0), 0.5)</f>
        <v>27.5</v>
      </c>
      <c r="S10" s="24">
        <f>CEILING(IF($O10&gt;0, ($O10 / 100) * IF(AND(VLOOKUP($K10,'Full Time Working Hours'!$A$4:$M$17,13,FALSE)&gt;0, ($I10&gt;0)),VLOOKUP($K10,'Full Time Working Hours'!$A$4:$M$17,13,FALSE),0), 0), 0.5)</f>
        <v>202</v>
      </c>
    </row>
    <row r="11" spans="1:19" ht="18.75" x14ac:dyDescent="0.4">
      <c r="A11" s="4" t="s">
        <v>33</v>
      </c>
      <c r="B11" s="34">
        <v>10</v>
      </c>
      <c r="C11" s="34">
        <v>10</v>
      </c>
      <c r="D11" s="34">
        <v>10</v>
      </c>
      <c r="E11" s="34">
        <v>10</v>
      </c>
      <c r="F11" s="34">
        <v>0</v>
      </c>
      <c r="G11" s="34">
        <v>0</v>
      </c>
      <c r="H11" s="34">
        <v>0</v>
      </c>
      <c r="I11" s="13">
        <f t="shared" si="0"/>
        <v>4</v>
      </c>
      <c r="J11" s="33">
        <f t="shared" si="1"/>
        <v>40</v>
      </c>
      <c r="K11" s="3" t="s">
        <v>18</v>
      </c>
      <c r="L11" s="16">
        <f>IF(AND(VLOOKUP(K11,'Full Time Working Hours'!$A$4:$J$17,9,FALSE)&gt;0, (I11&gt;0)),VLOOKUP(K11,'Full Time Working Hours'!$A$4:$J$17,9,FALSE),0)</f>
        <v>4</v>
      </c>
      <c r="M11" s="16">
        <f>IF(AND(VLOOKUP(K11,'Full Time Working Hours'!$A$4:$J$17,10,FALSE)&gt;0, (J11&gt;0)),VLOOKUP(K11,'Full Time Working Hours'!$A$4:$J$17,10,FALSE),0)</f>
        <v>40</v>
      </c>
      <c r="N11" s="27">
        <f t="shared" si="2"/>
        <v>100</v>
      </c>
      <c r="O11" s="28">
        <f t="shared" si="3"/>
        <v>100</v>
      </c>
      <c r="P11" s="21">
        <f>CEILING(IF(N11&gt;0, (N11 / 100) * IF(AND(VLOOKUP(K11,'Full Time Working Hours'!$A$4:$M$17,12,FALSE)&gt;0, (I11&gt;0)),VLOOKUP(K11,'Full Time Working Hours'!$A$4:$M$17,12,FALSE),0), 0), 0.5)</f>
        <v>28</v>
      </c>
      <c r="Q11" s="22">
        <f>CEILING(IF($N11&gt;0, ($N11 / 100) * IF(AND(VLOOKUP($K11,'Full Time Working Hours'!$A$4:$M$17,13,FALSE)&gt;0, ($I11&gt;0)),VLOOKUP($K11,'Full Time Working Hours'!$A$4:$M$17,13,FALSE),0), 0), 0.5)</f>
        <v>280</v>
      </c>
      <c r="R11" s="23">
        <f>CEILING(IF($O11&gt;0, ($O11 / 100) * IF(AND(VLOOKUP($K11,'Full Time Working Hours'!$A$4:$M$17,13,FALSE)&gt;0, ($I11&gt;0)),VLOOKUP($K11,'Full Time Working Hours'!$A$4:$M$17,12,FALSE),0), 0), 0.5)</f>
        <v>28</v>
      </c>
      <c r="S11" s="24">
        <f>CEILING(IF($O11&gt;0, ($O11 / 100) * IF(AND(VLOOKUP($K11,'Full Time Working Hours'!$A$4:$M$17,13,FALSE)&gt;0, ($I11&gt;0)),VLOOKUP($K11,'Full Time Working Hours'!$A$4:$M$17,13,FALSE),0), 0), 0.5)</f>
        <v>280</v>
      </c>
    </row>
    <row r="12" spans="1:19" ht="18.75" x14ac:dyDescent="0.4">
      <c r="A12" s="4" t="s">
        <v>34</v>
      </c>
      <c r="B12" s="34">
        <v>7.5</v>
      </c>
      <c r="C12" s="34">
        <v>7.5</v>
      </c>
      <c r="D12" s="34">
        <v>7.5</v>
      </c>
      <c r="E12" s="34">
        <v>7.5</v>
      </c>
      <c r="F12" s="34">
        <v>5</v>
      </c>
      <c r="G12" s="34">
        <v>0</v>
      </c>
      <c r="H12" s="34">
        <v>0</v>
      </c>
      <c r="I12" s="13">
        <f t="shared" si="0"/>
        <v>5</v>
      </c>
      <c r="J12" s="33">
        <f t="shared" si="1"/>
        <v>35</v>
      </c>
      <c r="K12" s="3" t="s">
        <v>20</v>
      </c>
      <c r="L12" s="16">
        <f>IF(AND(VLOOKUP(K12,'Full Time Working Hours'!$A$4:$J$17,9,FALSE)&gt;0, (I12&gt;0)),VLOOKUP(K12,'Full Time Working Hours'!$A$4:$J$17,9,FALSE),0)</f>
        <v>5</v>
      </c>
      <c r="M12" s="16">
        <f>IF(AND(VLOOKUP(K12,'Full Time Working Hours'!$A$4:$J$17,10,FALSE)&gt;0, (J12&gt;0)),VLOOKUP(K12,'Full Time Working Hours'!$A$4:$J$17,10,FALSE),0)</f>
        <v>37</v>
      </c>
      <c r="N12" s="27">
        <f t="shared" si="2"/>
        <v>100</v>
      </c>
      <c r="O12" s="28">
        <f t="shared" si="3"/>
        <v>94.594594594594597</v>
      </c>
      <c r="P12" s="21">
        <f>CEILING(IF(N12&gt;0, (N12 / 100) * IF(AND(VLOOKUP(K12,'Full Time Working Hours'!$A$4:$M$17,12,FALSE)&gt;0, (I12&gt;0)),VLOOKUP(K12,'Full Time Working Hours'!$A$4:$M$17,12,FALSE),0), 0), 0.5)</f>
        <v>28</v>
      </c>
      <c r="Q12" s="22">
        <f>CEILING(IF($N12&gt;0, ($N12 / 100) * IF(AND(VLOOKUP($K12,'Full Time Working Hours'!$A$4:$M$17,13,FALSE)&gt;0, ($I12&gt;0)),VLOOKUP($K12,'Full Time Working Hours'!$A$4:$M$17,13,FALSE),0), 0), 0.5)</f>
        <v>207.5</v>
      </c>
      <c r="R12" s="23">
        <f>CEILING(IF($O12&gt;0, ($O12 / 100) * IF(AND(VLOOKUP($K12,'Full Time Working Hours'!$A$4:$M$17,13,FALSE)&gt;0, ($I12&gt;0)),VLOOKUP($K12,'Full Time Working Hours'!$A$4:$M$17,12,FALSE),0), 0), 0.5)</f>
        <v>26.5</v>
      </c>
      <c r="S12" s="24">
        <f>CEILING(IF($O12&gt;0, ($O12 / 100) * IF(AND(VLOOKUP($K12,'Full Time Working Hours'!$A$4:$M$17,13,FALSE)&gt;0, ($I12&gt;0)),VLOOKUP($K12,'Full Time Working Hours'!$A$4:$M$17,13,FALSE),0), 0), 0.5)</f>
        <v>196</v>
      </c>
    </row>
    <row r="13" spans="1:19" ht="18.75" x14ac:dyDescent="0.4">
      <c r="A13" s="4" t="s">
        <v>35</v>
      </c>
      <c r="B13" s="34">
        <v>0</v>
      </c>
      <c r="C13" s="34">
        <v>0</v>
      </c>
      <c r="D13" s="34">
        <v>7</v>
      </c>
      <c r="E13" s="34">
        <v>7</v>
      </c>
      <c r="F13" s="34">
        <v>7</v>
      </c>
      <c r="G13" s="34">
        <v>8</v>
      </c>
      <c r="H13" s="34">
        <v>8</v>
      </c>
      <c r="I13" s="13">
        <f t="shared" si="0"/>
        <v>5</v>
      </c>
      <c r="J13" s="33">
        <f t="shared" si="1"/>
        <v>37</v>
      </c>
      <c r="K13" s="3" t="s">
        <v>17</v>
      </c>
      <c r="L13" s="16">
        <f>IF(AND(VLOOKUP(K13,'Full Time Working Hours'!$A$4:$J$17,9,FALSE)&gt;0, (I13&gt;0)),VLOOKUP(K13,'Full Time Working Hours'!$A$4:$J$17,9,FALSE),0)</f>
        <v>4</v>
      </c>
      <c r="M13" s="16">
        <f>IF(AND(VLOOKUP(K13,'Full Time Working Hours'!$A$4:$J$17,10,FALSE)&gt;0, (J13&gt;0)),VLOOKUP(K13,'Full Time Working Hours'!$A$4:$J$17,10,FALSE),0)</f>
        <v>36</v>
      </c>
      <c r="N13" s="27">
        <f t="shared" si="2"/>
        <v>125</v>
      </c>
      <c r="O13" s="28">
        <f t="shared" si="3"/>
        <v>102.77777777777777</v>
      </c>
      <c r="P13" s="21">
        <f>CEILING(IF(N13&gt;0, (N13 / 100) * IF(AND(VLOOKUP(K13,'Full Time Working Hours'!$A$4:$M$17,12,FALSE)&gt;0, (I13&gt;0)),VLOOKUP(K13,'Full Time Working Hours'!$A$4:$M$17,12,FALSE),0), 0), 0.5)</f>
        <v>35</v>
      </c>
      <c r="Q13" s="22">
        <f>CEILING(IF($N13&gt;0, ($N13 / 100) * IF(AND(VLOOKUP($K13,'Full Time Working Hours'!$A$4:$M$17,13,FALSE)&gt;0, ($I13&gt;0)),VLOOKUP($K13,'Full Time Working Hours'!$A$4:$M$17,13,FALSE),0), 0), 0.5)</f>
        <v>315</v>
      </c>
      <c r="R13" s="23">
        <f>CEILING(IF($O13&gt;0, ($O13 / 100) * IF(AND(VLOOKUP($K13,'Full Time Working Hours'!$A$4:$M$17,13,FALSE)&gt;0, ($I13&gt;0)),VLOOKUP($K13,'Full Time Working Hours'!$A$4:$M$17,12,FALSE),0), 0), 0.5)</f>
        <v>29</v>
      </c>
      <c r="S13" s="24">
        <f>CEILING(IF($O13&gt;0, ($O13 / 100) * IF(AND(VLOOKUP($K13,'Full Time Working Hours'!$A$4:$M$17,13,FALSE)&gt;0, ($I13&gt;0)),VLOOKUP($K13,'Full Time Working Hours'!$A$4:$M$17,13,FALSE),0), 0), 0.5)</f>
        <v>259</v>
      </c>
    </row>
    <row r="14" spans="1:19" ht="18.75" x14ac:dyDescent="0.4">
      <c r="A14" s="4" t="s">
        <v>46</v>
      </c>
      <c r="B14" s="34">
        <v>7.5</v>
      </c>
      <c r="C14" s="34">
        <v>7.5</v>
      </c>
      <c r="D14" s="34">
        <v>7.5</v>
      </c>
      <c r="E14" s="34">
        <v>7.5</v>
      </c>
      <c r="F14" s="34">
        <v>7</v>
      </c>
      <c r="G14" s="34">
        <v>3.2000000000000099</v>
      </c>
      <c r="H14" s="34">
        <v>0</v>
      </c>
      <c r="I14" s="13">
        <f t="shared" ref="I14:I50" si="4">IF(B14 &gt; 0, 1, 0) + IF(C14 &gt; 0, 1, 0) + IF(D14 &gt; 0, 1, 0) + IF(E14 &gt; 0, 1, 0) + IF(F14 &gt; 0, 1, 0) + IF(G14 &gt; 0, 1, 0) + IF(H14 &gt; 0, 1, 0)</f>
        <v>6</v>
      </c>
      <c r="J14" s="33">
        <f t="shared" ref="J14:J50" si="5">SUM(B14:H14)</f>
        <v>40.20000000000001</v>
      </c>
      <c r="K14" s="3" t="s">
        <v>11</v>
      </c>
      <c r="L14" s="16">
        <f>IF(AND(VLOOKUP(K14,'Full Time Working Hours'!$A$4:$J$17,9,FALSE)&gt;0, (I14&gt;0)),VLOOKUP(K14,'Full Time Working Hours'!$A$4:$J$17,9,FALSE),0)</f>
        <v>5</v>
      </c>
      <c r="M14" s="16">
        <f>IF(AND(VLOOKUP(K14,'Full Time Working Hours'!$A$4:$J$17,10,FALSE)&gt;0, (J14&gt;0)),VLOOKUP(K14,'Full Time Working Hours'!$A$4:$J$17,10,FALSE),0)</f>
        <v>35</v>
      </c>
      <c r="N14" s="27">
        <f t="shared" ref="N14:N50" si="6">IF(AND(I14&gt;0, L14&gt;0), (100 * I14) / L14, 0)</f>
        <v>120</v>
      </c>
      <c r="O14" s="28">
        <f t="shared" ref="O14:O50" si="7">IF(AND(J14&gt;0, M14&gt;0), (100 * J14) / M14, 0)</f>
        <v>114.85714285714289</v>
      </c>
      <c r="P14" s="21">
        <f>CEILING(IF(N14&gt;0, (N14 / 100) * IF(AND(VLOOKUP(K14,'Full Time Working Hours'!$A$4:$M$17,12,FALSE)&gt;0, (I14&gt;0)),VLOOKUP(K14,'Full Time Working Hours'!$A$4:$M$17,12,FALSE),0), 0), 0.5)</f>
        <v>34</v>
      </c>
      <c r="Q14" s="22">
        <f>CEILING(IF($N14&gt;0, ($N14 / 100) * IF(AND(VLOOKUP($K14,'Full Time Working Hours'!$A$4:$M$17,13,FALSE)&gt;0, ($I14&gt;0)),VLOOKUP($K14,'Full Time Working Hours'!$A$4:$M$17,13,FALSE),0), 0), 0.5)</f>
        <v>235.5</v>
      </c>
      <c r="R14" s="23">
        <f>CEILING(IF($O14&gt;0, ($O14 / 100) * IF(AND(VLOOKUP($K14,'Full Time Working Hours'!$A$4:$M$17,13,FALSE)&gt;0, ($I14&gt;0)),VLOOKUP($K14,'Full Time Working Hours'!$A$4:$M$17,12,FALSE),0), 0), 0.5)</f>
        <v>32.5</v>
      </c>
      <c r="S14" s="24">
        <f>CEILING(IF($O14&gt;0, ($O14 / 100) * IF(AND(VLOOKUP($K14,'Full Time Working Hours'!$A$4:$M$17,13,FALSE)&gt;0, ($I14&gt;0)),VLOOKUP($K14,'Full Time Working Hours'!$A$4:$M$17,13,FALSE),0), 0), 0.5)</f>
        <v>225.5</v>
      </c>
    </row>
    <row r="15" spans="1:19" ht="18.75" x14ac:dyDescent="0.4">
      <c r="A15" s="4" t="s">
        <v>47</v>
      </c>
      <c r="B15" s="34">
        <v>7.5</v>
      </c>
      <c r="C15" s="34">
        <v>7.5</v>
      </c>
      <c r="D15" s="34">
        <v>7.5</v>
      </c>
      <c r="E15" s="34">
        <v>7.5</v>
      </c>
      <c r="F15" s="34">
        <v>7</v>
      </c>
      <c r="G15" s="34">
        <v>0</v>
      </c>
      <c r="H15" s="34">
        <v>0</v>
      </c>
      <c r="I15" s="13">
        <f t="shared" si="4"/>
        <v>5</v>
      </c>
      <c r="J15" s="33">
        <f t="shared" si="5"/>
        <v>37</v>
      </c>
      <c r="K15" s="3" t="s">
        <v>15</v>
      </c>
      <c r="L15" s="16">
        <f>IF(AND(VLOOKUP(K15,'Full Time Working Hours'!$A$4:$J$17,9,FALSE)&gt;0, (I15&gt;0)),VLOOKUP(K15,'Full Time Working Hours'!$A$4:$J$17,9,FALSE),0)</f>
        <v>5</v>
      </c>
      <c r="M15" s="16">
        <f>IF(AND(VLOOKUP(K15,'Full Time Working Hours'!$A$4:$J$17,10,FALSE)&gt;0, (J15&gt;0)),VLOOKUP(K15,'Full Time Working Hours'!$A$4:$J$17,10,FALSE),0)</f>
        <v>37</v>
      </c>
      <c r="N15" s="27">
        <f t="shared" si="6"/>
        <v>100</v>
      </c>
      <c r="O15" s="28">
        <f t="shared" si="7"/>
        <v>100</v>
      </c>
      <c r="P15" s="21">
        <f>CEILING(IF(N15&gt;0, (N15 / 100) * IF(AND(VLOOKUP(K15,'Full Time Working Hours'!$A$4:$M$17,12,FALSE)&gt;0, (I15&gt;0)),VLOOKUP(K15,'Full Time Working Hours'!$A$4:$M$17,12,FALSE),0), 0), 0.5)</f>
        <v>28</v>
      </c>
      <c r="Q15" s="22">
        <f>CEILING(IF($N15&gt;0, ($N15 / 100) * IF(AND(VLOOKUP($K15,'Full Time Working Hours'!$A$4:$M$17,13,FALSE)&gt;0, ($I15&gt;0)),VLOOKUP($K15,'Full Time Working Hours'!$A$4:$M$17,13,FALSE),0), 0), 0.5)</f>
        <v>207.5</v>
      </c>
      <c r="R15" s="23">
        <f>CEILING(IF($O15&gt;0, ($O15 / 100) * IF(AND(VLOOKUP($K15,'Full Time Working Hours'!$A$4:$M$17,13,FALSE)&gt;0, ($I15&gt;0)),VLOOKUP($K15,'Full Time Working Hours'!$A$4:$M$17,12,FALSE),0), 0), 0.5)</f>
        <v>28</v>
      </c>
      <c r="S15" s="24">
        <f>CEILING(IF($O15&gt;0, ($O15 / 100) * IF(AND(VLOOKUP($K15,'Full Time Working Hours'!$A$4:$M$17,13,FALSE)&gt;0, ($I15&gt;0)),VLOOKUP($K15,'Full Time Working Hours'!$A$4:$M$17,13,FALSE),0), 0), 0.5)</f>
        <v>207.5</v>
      </c>
    </row>
    <row r="16" spans="1:19" ht="18.75" x14ac:dyDescent="0.4">
      <c r="A16" s="4" t="s">
        <v>48</v>
      </c>
      <c r="B16" s="34">
        <v>7.5</v>
      </c>
      <c r="C16" s="34">
        <v>7.5</v>
      </c>
      <c r="D16" s="34">
        <v>7.5</v>
      </c>
      <c r="E16" s="34">
        <v>7.5</v>
      </c>
      <c r="F16" s="34">
        <v>7</v>
      </c>
      <c r="G16" s="34">
        <v>0</v>
      </c>
      <c r="H16" s="34">
        <v>0</v>
      </c>
      <c r="I16" s="13">
        <f t="shared" si="4"/>
        <v>5</v>
      </c>
      <c r="J16" s="33">
        <f t="shared" si="5"/>
        <v>37</v>
      </c>
      <c r="K16" s="3" t="s">
        <v>13</v>
      </c>
      <c r="L16" s="16">
        <f>IF(AND(VLOOKUP(K16,'Full Time Working Hours'!$A$4:$J$17,9,FALSE)&gt;0, (I16&gt;0)),VLOOKUP(K16,'Full Time Working Hours'!$A$4:$J$17,9,FALSE),0)</f>
        <v>5</v>
      </c>
      <c r="M16" s="16">
        <f>IF(AND(VLOOKUP(K16,'Full Time Working Hours'!$A$4:$J$17,10,FALSE)&gt;0, (J16&gt;0)),VLOOKUP(K16,'Full Time Working Hours'!$A$4:$J$17,10,FALSE),0)</f>
        <v>40</v>
      </c>
      <c r="N16" s="27">
        <f t="shared" si="6"/>
        <v>100</v>
      </c>
      <c r="O16" s="28">
        <f t="shared" si="7"/>
        <v>92.5</v>
      </c>
      <c r="P16" s="21">
        <f>CEILING(IF(N16&gt;0, (N16 / 100) * IF(AND(VLOOKUP(K16,'Full Time Working Hours'!$A$4:$M$17,12,FALSE)&gt;0, (I16&gt;0)),VLOOKUP(K16,'Full Time Working Hours'!$A$4:$M$17,12,FALSE),0), 0), 0.5)</f>
        <v>28</v>
      </c>
      <c r="Q16" s="22">
        <f>CEILING(IF($N16&gt;0, ($N16 / 100) * IF(AND(VLOOKUP($K16,'Full Time Working Hours'!$A$4:$M$17,13,FALSE)&gt;0, ($I16&gt;0)),VLOOKUP($K16,'Full Time Working Hours'!$A$4:$M$17,13,FALSE),0), 0), 0.5)</f>
        <v>224</v>
      </c>
      <c r="R16" s="23">
        <f>CEILING(IF($O16&gt;0, ($O16 / 100) * IF(AND(VLOOKUP($K16,'Full Time Working Hours'!$A$4:$M$17,13,FALSE)&gt;0, ($I16&gt;0)),VLOOKUP($K16,'Full Time Working Hours'!$A$4:$M$17,12,FALSE),0), 0), 0.5)</f>
        <v>26</v>
      </c>
      <c r="S16" s="24">
        <f>CEILING(IF($O16&gt;0, ($O16 / 100) * IF(AND(VLOOKUP($K16,'Full Time Working Hours'!$A$4:$M$17,13,FALSE)&gt;0, ($I16&gt;0)),VLOOKUP($K16,'Full Time Working Hours'!$A$4:$M$17,13,FALSE),0), 0), 0.5)</f>
        <v>207.5</v>
      </c>
    </row>
    <row r="17" spans="1:19" ht="18.75" x14ac:dyDescent="0.4">
      <c r="A17" s="4" t="s">
        <v>49</v>
      </c>
      <c r="B17" s="34">
        <v>7.5</v>
      </c>
      <c r="C17" s="34">
        <v>7.5</v>
      </c>
      <c r="D17" s="34">
        <v>7.5</v>
      </c>
      <c r="E17" s="34">
        <v>7.5</v>
      </c>
      <c r="F17" s="34">
        <v>7</v>
      </c>
      <c r="G17" s="34">
        <v>0</v>
      </c>
      <c r="H17" s="34">
        <v>0</v>
      </c>
      <c r="I17" s="13">
        <f t="shared" si="4"/>
        <v>5</v>
      </c>
      <c r="J17" s="33">
        <f t="shared" si="5"/>
        <v>37</v>
      </c>
      <c r="K17" s="3" t="s">
        <v>16</v>
      </c>
      <c r="L17" s="16">
        <f>IF(AND(VLOOKUP(K17,'Full Time Working Hours'!$A$4:$J$17,9,FALSE)&gt;0, (I17&gt;0)),VLOOKUP(K17,'Full Time Working Hours'!$A$4:$J$17,9,FALSE),0)</f>
        <v>5</v>
      </c>
      <c r="M17" s="16">
        <f>IF(AND(VLOOKUP(K17,'Full Time Working Hours'!$A$4:$J$17,10,FALSE)&gt;0, (J17&gt;0)),VLOOKUP(K17,'Full Time Working Hours'!$A$4:$J$17,10,FALSE),0)</f>
        <v>37</v>
      </c>
      <c r="N17" s="27">
        <f t="shared" si="6"/>
        <v>100</v>
      </c>
      <c r="O17" s="28">
        <f t="shared" si="7"/>
        <v>100</v>
      </c>
      <c r="P17" s="21">
        <f>CEILING(IF(N17&gt;0, (N17 / 100) * IF(AND(VLOOKUP(K17,'Full Time Working Hours'!$A$4:$M$17,12,FALSE)&gt;0, (I17&gt;0)),VLOOKUP(K17,'Full Time Working Hours'!$A$4:$M$17,12,FALSE),0), 0), 0.5)</f>
        <v>28</v>
      </c>
      <c r="Q17" s="22">
        <f>CEILING(IF($N17&gt;0, ($N17 / 100) * IF(AND(VLOOKUP($K17,'Full Time Working Hours'!$A$4:$M$17,13,FALSE)&gt;0, ($I17&gt;0)),VLOOKUP($K17,'Full Time Working Hours'!$A$4:$M$17,13,FALSE),0), 0), 0.5)</f>
        <v>207.5</v>
      </c>
      <c r="R17" s="23">
        <f>CEILING(IF($O17&gt;0, ($O17 / 100) * IF(AND(VLOOKUP($K17,'Full Time Working Hours'!$A$4:$M$17,13,FALSE)&gt;0, ($I17&gt;0)),VLOOKUP($K17,'Full Time Working Hours'!$A$4:$M$17,12,FALSE),0), 0), 0.5)</f>
        <v>28</v>
      </c>
      <c r="S17" s="24">
        <f>CEILING(IF($O17&gt;0, ($O17 / 100) * IF(AND(VLOOKUP($K17,'Full Time Working Hours'!$A$4:$M$17,13,FALSE)&gt;0, ($I17&gt;0)),VLOOKUP($K17,'Full Time Working Hours'!$A$4:$M$17,13,FALSE),0), 0), 0.5)</f>
        <v>207.5</v>
      </c>
    </row>
    <row r="18" spans="1:19" ht="18.75" x14ac:dyDescent="0.4">
      <c r="A18" s="4" t="s">
        <v>50</v>
      </c>
      <c r="B18" s="34">
        <v>7.5</v>
      </c>
      <c r="C18" s="34">
        <v>7.5</v>
      </c>
      <c r="D18" s="34">
        <v>7.5</v>
      </c>
      <c r="E18" s="34">
        <v>8</v>
      </c>
      <c r="F18" s="34">
        <v>0</v>
      </c>
      <c r="G18" s="34">
        <v>0</v>
      </c>
      <c r="H18" s="34">
        <v>7</v>
      </c>
      <c r="I18" s="13">
        <f t="shared" si="4"/>
        <v>5</v>
      </c>
      <c r="J18" s="33">
        <f t="shared" si="5"/>
        <v>37.5</v>
      </c>
      <c r="K18" s="3" t="s">
        <v>16</v>
      </c>
      <c r="L18" s="16">
        <f>IF(AND(VLOOKUP(K18,'Full Time Working Hours'!$A$4:$J$17,9,FALSE)&gt;0, (I18&gt;0)),VLOOKUP(K18,'Full Time Working Hours'!$A$4:$J$17,9,FALSE),0)</f>
        <v>5</v>
      </c>
      <c r="M18" s="16">
        <f>IF(AND(VLOOKUP(K18,'Full Time Working Hours'!$A$4:$J$17,10,FALSE)&gt;0, (J18&gt;0)),VLOOKUP(K18,'Full Time Working Hours'!$A$4:$J$17,10,FALSE),0)</f>
        <v>37</v>
      </c>
      <c r="N18" s="27">
        <f t="shared" si="6"/>
        <v>100</v>
      </c>
      <c r="O18" s="28">
        <f t="shared" si="7"/>
        <v>101.35135135135135</v>
      </c>
      <c r="P18" s="21">
        <f>CEILING(IF(N18&gt;0, (N18 / 100) * IF(AND(VLOOKUP(K18,'Full Time Working Hours'!$A$4:$M$17,12,FALSE)&gt;0, (I18&gt;0)),VLOOKUP(K18,'Full Time Working Hours'!$A$4:$M$17,12,FALSE),0), 0), 0.5)</f>
        <v>28</v>
      </c>
      <c r="Q18" s="22">
        <f>CEILING(IF($N18&gt;0, ($N18 / 100) * IF(AND(VLOOKUP($K18,'Full Time Working Hours'!$A$4:$M$17,13,FALSE)&gt;0, ($I18&gt;0)),VLOOKUP($K18,'Full Time Working Hours'!$A$4:$M$17,13,FALSE),0), 0), 0.5)</f>
        <v>207.5</v>
      </c>
      <c r="R18" s="23">
        <f>CEILING(IF($O18&gt;0, ($O18 / 100) * IF(AND(VLOOKUP($K18,'Full Time Working Hours'!$A$4:$M$17,13,FALSE)&gt;0, ($I18&gt;0)),VLOOKUP($K18,'Full Time Working Hours'!$A$4:$M$17,12,FALSE),0), 0), 0.5)</f>
        <v>28.5</v>
      </c>
      <c r="S18" s="24">
        <f>CEILING(IF($O18&gt;0, ($O18 / 100) * IF(AND(VLOOKUP($K18,'Full Time Working Hours'!$A$4:$M$17,13,FALSE)&gt;0, ($I18&gt;0)),VLOOKUP($K18,'Full Time Working Hours'!$A$4:$M$17,13,FALSE),0), 0), 0.5)</f>
        <v>210</v>
      </c>
    </row>
    <row r="19" spans="1:19" ht="18.75" x14ac:dyDescent="0.4">
      <c r="A19" s="4" t="s">
        <v>51</v>
      </c>
      <c r="B19" s="34">
        <v>7.5</v>
      </c>
      <c r="C19" s="34">
        <v>7.5</v>
      </c>
      <c r="D19" s="34">
        <v>7.5</v>
      </c>
      <c r="E19" s="34">
        <v>7.5</v>
      </c>
      <c r="F19" s="34">
        <v>7</v>
      </c>
      <c r="G19" s="34">
        <v>0</v>
      </c>
      <c r="H19" s="34">
        <v>0</v>
      </c>
      <c r="I19" s="13">
        <f t="shared" si="4"/>
        <v>5</v>
      </c>
      <c r="J19" s="33">
        <f t="shared" si="5"/>
        <v>37</v>
      </c>
      <c r="K19" s="3" t="s">
        <v>16</v>
      </c>
      <c r="L19" s="16">
        <f>IF(AND(VLOOKUP(K19,'Full Time Working Hours'!$A$4:$J$17,9,FALSE)&gt;0, (I19&gt;0)),VLOOKUP(K19,'Full Time Working Hours'!$A$4:$J$17,9,FALSE),0)</f>
        <v>5</v>
      </c>
      <c r="M19" s="16">
        <f>IF(AND(VLOOKUP(K19,'Full Time Working Hours'!$A$4:$J$17,10,FALSE)&gt;0, (J19&gt;0)),VLOOKUP(K19,'Full Time Working Hours'!$A$4:$J$17,10,FALSE),0)</f>
        <v>37</v>
      </c>
      <c r="N19" s="27">
        <f t="shared" si="6"/>
        <v>100</v>
      </c>
      <c r="O19" s="28">
        <f t="shared" si="7"/>
        <v>100</v>
      </c>
      <c r="P19" s="21">
        <f>CEILING(IF(N19&gt;0, (N19 / 100) * IF(AND(VLOOKUP(K19,'Full Time Working Hours'!$A$4:$M$17,12,FALSE)&gt;0, (I19&gt;0)),VLOOKUP(K19,'Full Time Working Hours'!$A$4:$M$17,12,FALSE),0), 0), 0.5)</f>
        <v>28</v>
      </c>
      <c r="Q19" s="22">
        <f>CEILING(IF($N19&gt;0, ($N19 / 100) * IF(AND(VLOOKUP($K19,'Full Time Working Hours'!$A$4:$M$17,13,FALSE)&gt;0, ($I19&gt;0)),VLOOKUP($K19,'Full Time Working Hours'!$A$4:$M$17,13,FALSE),0), 0), 0.5)</f>
        <v>207.5</v>
      </c>
      <c r="R19" s="23">
        <f>CEILING(IF($O19&gt;0, ($O19 / 100) * IF(AND(VLOOKUP($K19,'Full Time Working Hours'!$A$4:$M$17,13,FALSE)&gt;0, ($I19&gt;0)),VLOOKUP($K19,'Full Time Working Hours'!$A$4:$M$17,12,FALSE),0), 0), 0.5)</f>
        <v>28</v>
      </c>
      <c r="S19" s="24">
        <f>CEILING(IF($O19&gt;0, ($O19 / 100) * IF(AND(VLOOKUP($K19,'Full Time Working Hours'!$A$4:$M$17,13,FALSE)&gt;0, ($I19&gt;0)),VLOOKUP($K19,'Full Time Working Hours'!$A$4:$M$17,13,FALSE),0), 0), 0.5)</f>
        <v>207.5</v>
      </c>
    </row>
    <row r="20" spans="1:19" ht="18.75" x14ac:dyDescent="0.4">
      <c r="A20" s="4" t="s">
        <v>52</v>
      </c>
      <c r="B20" s="34">
        <v>8.5</v>
      </c>
      <c r="C20" s="34">
        <v>8.5</v>
      </c>
      <c r="D20" s="34">
        <v>8.5</v>
      </c>
      <c r="E20" s="34">
        <v>8.5</v>
      </c>
      <c r="F20" s="34">
        <v>3</v>
      </c>
      <c r="G20" s="34">
        <v>0</v>
      </c>
      <c r="H20" s="34">
        <v>0</v>
      </c>
      <c r="I20" s="13">
        <f t="shared" si="4"/>
        <v>5</v>
      </c>
      <c r="J20" s="33">
        <f t="shared" si="5"/>
        <v>37</v>
      </c>
      <c r="K20" s="3" t="s">
        <v>16</v>
      </c>
      <c r="L20" s="16">
        <f>IF(AND(VLOOKUP(K20,'Full Time Working Hours'!$A$4:$J$17,9,FALSE)&gt;0, (I20&gt;0)),VLOOKUP(K20,'Full Time Working Hours'!$A$4:$J$17,9,FALSE),0)</f>
        <v>5</v>
      </c>
      <c r="M20" s="16">
        <f>IF(AND(VLOOKUP(K20,'Full Time Working Hours'!$A$4:$J$17,10,FALSE)&gt;0, (J20&gt;0)),VLOOKUP(K20,'Full Time Working Hours'!$A$4:$J$17,10,FALSE),0)</f>
        <v>37</v>
      </c>
      <c r="N20" s="27">
        <f t="shared" si="6"/>
        <v>100</v>
      </c>
      <c r="O20" s="28">
        <f t="shared" si="7"/>
        <v>100</v>
      </c>
      <c r="P20" s="21">
        <f>CEILING(IF(N20&gt;0, (N20 / 100) * IF(AND(VLOOKUP(K20,'Full Time Working Hours'!$A$4:$M$17,12,FALSE)&gt;0, (I20&gt;0)),VLOOKUP(K20,'Full Time Working Hours'!$A$4:$M$17,12,FALSE),0), 0), 0.5)</f>
        <v>28</v>
      </c>
      <c r="Q20" s="22">
        <f>CEILING(IF($N20&gt;0, ($N20 / 100) * IF(AND(VLOOKUP($K20,'Full Time Working Hours'!$A$4:$M$17,13,FALSE)&gt;0, ($I20&gt;0)),VLOOKUP($K20,'Full Time Working Hours'!$A$4:$M$17,13,FALSE),0), 0), 0.5)</f>
        <v>207.5</v>
      </c>
      <c r="R20" s="23">
        <f>CEILING(IF($O20&gt;0, ($O20 / 100) * IF(AND(VLOOKUP($K20,'Full Time Working Hours'!$A$4:$M$17,13,FALSE)&gt;0, ($I20&gt;0)),VLOOKUP($K20,'Full Time Working Hours'!$A$4:$M$17,12,FALSE),0), 0), 0.5)</f>
        <v>28</v>
      </c>
      <c r="S20" s="24">
        <f>CEILING(IF($O20&gt;0, ($O20 / 100) * IF(AND(VLOOKUP($K20,'Full Time Working Hours'!$A$4:$M$17,13,FALSE)&gt;0, ($I20&gt;0)),VLOOKUP($K20,'Full Time Working Hours'!$A$4:$M$17,13,FALSE),0), 0), 0.5)</f>
        <v>207.5</v>
      </c>
    </row>
    <row r="21" spans="1:19" ht="18.75" x14ac:dyDescent="0.4">
      <c r="A21" s="4" t="s">
        <v>53</v>
      </c>
      <c r="B21" s="34">
        <v>7.5</v>
      </c>
      <c r="C21" s="34">
        <v>7.5</v>
      </c>
      <c r="D21" s="34">
        <v>7.5</v>
      </c>
      <c r="E21" s="34">
        <v>7.5</v>
      </c>
      <c r="F21" s="34">
        <v>7</v>
      </c>
      <c r="G21" s="34">
        <v>0</v>
      </c>
      <c r="H21" s="34">
        <v>0</v>
      </c>
      <c r="I21" s="13">
        <f t="shared" si="4"/>
        <v>5</v>
      </c>
      <c r="J21" s="33">
        <f t="shared" si="5"/>
        <v>37</v>
      </c>
      <c r="K21" s="3" t="s">
        <v>13</v>
      </c>
      <c r="L21" s="16">
        <f>IF(AND(VLOOKUP(K21,'Full Time Working Hours'!$A$4:$J$17,9,FALSE)&gt;0, (I21&gt;0)),VLOOKUP(K21,'Full Time Working Hours'!$A$4:$J$17,9,FALSE),0)</f>
        <v>5</v>
      </c>
      <c r="M21" s="16">
        <f>IF(AND(VLOOKUP(K21,'Full Time Working Hours'!$A$4:$J$17,10,FALSE)&gt;0, (J21&gt;0)),VLOOKUP(K21,'Full Time Working Hours'!$A$4:$J$17,10,FALSE),0)</f>
        <v>40</v>
      </c>
      <c r="N21" s="27">
        <f t="shared" si="6"/>
        <v>100</v>
      </c>
      <c r="O21" s="28">
        <f t="shared" si="7"/>
        <v>92.5</v>
      </c>
      <c r="P21" s="21">
        <f>CEILING(IF(N21&gt;0, (N21 / 100) * IF(AND(VLOOKUP(K21,'Full Time Working Hours'!$A$4:$M$17,12,FALSE)&gt;0, (I21&gt;0)),VLOOKUP(K21,'Full Time Working Hours'!$A$4:$M$17,12,FALSE),0), 0), 0.5)</f>
        <v>28</v>
      </c>
      <c r="Q21" s="22">
        <f>CEILING(IF($N21&gt;0, ($N21 / 100) * IF(AND(VLOOKUP($K21,'Full Time Working Hours'!$A$4:$M$17,13,FALSE)&gt;0, ($I21&gt;0)),VLOOKUP($K21,'Full Time Working Hours'!$A$4:$M$17,13,FALSE),0), 0), 0.5)</f>
        <v>224</v>
      </c>
      <c r="R21" s="23">
        <f>CEILING(IF($O21&gt;0, ($O21 / 100) * IF(AND(VLOOKUP($K21,'Full Time Working Hours'!$A$4:$M$17,13,FALSE)&gt;0, ($I21&gt;0)),VLOOKUP($K21,'Full Time Working Hours'!$A$4:$M$17,12,FALSE),0), 0), 0.5)</f>
        <v>26</v>
      </c>
      <c r="S21" s="24">
        <f>CEILING(IF($O21&gt;0, ($O21 / 100) * IF(AND(VLOOKUP($K21,'Full Time Working Hours'!$A$4:$M$17,13,FALSE)&gt;0, ($I21&gt;0)),VLOOKUP($K21,'Full Time Working Hours'!$A$4:$M$17,13,FALSE),0), 0), 0.5)</f>
        <v>207.5</v>
      </c>
    </row>
    <row r="22" spans="1:19" ht="18.75" x14ac:dyDescent="0.4">
      <c r="A22" s="4" t="s">
        <v>54</v>
      </c>
      <c r="B22" s="34">
        <v>8.5</v>
      </c>
      <c r="C22" s="34">
        <v>8.5</v>
      </c>
      <c r="D22" s="34">
        <v>8.5</v>
      </c>
      <c r="E22" s="34">
        <v>8.5</v>
      </c>
      <c r="F22" s="34">
        <v>3</v>
      </c>
      <c r="G22" s="34">
        <v>0</v>
      </c>
      <c r="H22" s="34">
        <v>0</v>
      </c>
      <c r="I22" s="13">
        <f t="shared" si="4"/>
        <v>5</v>
      </c>
      <c r="J22" s="33">
        <f t="shared" si="5"/>
        <v>37</v>
      </c>
      <c r="K22" s="3" t="s">
        <v>20</v>
      </c>
      <c r="L22" s="16">
        <f>IF(AND(VLOOKUP(K22,'Full Time Working Hours'!$A$4:$J$17,9,FALSE)&gt;0, (I22&gt;0)),VLOOKUP(K22,'Full Time Working Hours'!$A$4:$J$17,9,FALSE),0)</f>
        <v>5</v>
      </c>
      <c r="M22" s="16">
        <f>IF(AND(VLOOKUP(K22,'Full Time Working Hours'!$A$4:$J$17,10,FALSE)&gt;0, (J22&gt;0)),VLOOKUP(K22,'Full Time Working Hours'!$A$4:$J$17,10,FALSE),0)</f>
        <v>37</v>
      </c>
      <c r="N22" s="27">
        <f t="shared" si="6"/>
        <v>100</v>
      </c>
      <c r="O22" s="28">
        <f t="shared" si="7"/>
        <v>100</v>
      </c>
      <c r="P22" s="21">
        <f>CEILING(IF(N22&gt;0, (N22 / 100) * IF(AND(VLOOKUP(K22,'Full Time Working Hours'!$A$4:$M$17,12,FALSE)&gt;0, (I22&gt;0)),VLOOKUP(K22,'Full Time Working Hours'!$A$4:$M$17,12,FALSE),0), 0), 0.5)</f>
        <v>28</v>
      </c>
      <c r="Q22" s="22">
        <f>CEILING(IF($N22&gt;0, ($N22 / 100) * IF(AND(VLOOKUP($K22,'Full Time Working Hours'!$A$4:$M$17,13,FALSE)&gt;0, ($I22&gt;0)),VLOOKUP($K22,'Full Time Working Hours'!$A$4:$M$17,13,FALSE),0), 0), 0.5)</f>
        <v>207.5</v>
      </c>
      <c r="R22" s="23">
        <f>CEILING(IF($O22&gt;0, ($O22 / 100) * IF(AND(VLOOKUP($K22,'Full Time Working Hours'!$A$4:$M$17,13,FALSE)&gt;0, ($I22&gt;0)),VLOOKUP($K22,'Full Time Working Hours'!$A$4:$M$17,12,FALSE),0), 0), 0.5)</f>
        <v>28</v>
      </c>
      <c r="S22" s="24">
        <f>CEILING(IF($O22&gt;0, ($O22 / 100) * IF(AND(VLOOKUP($K22,'Full Time Working Hours'!$A$4:$M$17,13,FALSE)&gt;0, ($I22&gt;0)),VLOOKUP($K22,'Full Time Working Hours'!$A$4:$M$17,13,FALSE),0), 0), 0.5)</f>
        <v>207.5</v>
      </c>
    </row>
    <row r="23" spans="1:19" ht="18.75" x14ac:dyDescent="0.4">
      <c r="A23" s="4" t="s">
        <v>55</v>
      </c>
      <c r="B23" s="34">
        <v>8.5</v>
      </c>
      <c r="C23" s="34">
        <v>8.5</v>
      </c>
      <c r="D23" s="34">
        <v>8.5</v>
      </c>
      <c r="E23" s="34">
        <v>8.5</v>
      </c>
      <c r="F23" s="34">
        <v>3</v>
      </c>
      <c r="G23" s="34">
        <v>0</v>
      </c>
      <c r="H23" s="34">
        <v>0</v>
      </c>
      <c r="I23" s="13">
        <f t="shared" si="4"/>
        <v>5</v>
      </c>
      <c r="J23" s="33">
        <f t="shared" si="5"/>
        <v>37</v>
      </c>
      <c r="K23" s="3" t="s">
        <v>13</v>
      </c>
      <c r="L23" s="16">
        <f>IF(AND(VLOOKUP(K23,'Full Time Working Hours'!$A$4:$J$17,9,FALSE)&gt;0, (I23&gt;0)),VLOOKUP(K23,'Full Time Working Hours'!$A$4:$J$17,9,FALSE),0)</f>
        <v>5</v>
      </c>
      <c r="M23" s="16">
        <f>IF(AND(VLOOKUP(K23,'Full Time Working Hours'!$A$4:$J$17,10,FALSE)&gt;0, (J23&gt;0)),VLOOKUP(K23,'Full Time Working Hours'!$A$4:$J$17,10,FALSE),0)</f>
        <v>40</v>
      </c>
      <c r="N23" s="27">
        <f t="shared" si="6"/>
        <v>100</v>
      </c>
      <c r="O23" s="28">
        <f t="shared" si="7"/>
        <v>92.5</v>
      </c>
      <c r="P23" s="21">
        <f>CEILING(IF(N23&gt;0, (N23 / 100) * IF(AND(VLOOKUP(K23,'Full Time Working Hours'!$A$4:$M$17,12,FALSE)&gt;0, (I23&gt;0)),VLOOKUP(K23,'Full Time Working Hours'!$A$4:$M$17,12,FALSE),0), 0), 0.5)</f>
        <v>28</v>
      </c>
      <c r="Q23" s="22">
        <f>CEILING(IF($N23&gt;0, ($N23 / 100) * IF(AND(VLOOKUP($K23,'Full Time Working Hours'!$A$4:$M$17,13,FALSE)&gt;0, ($I23&gt;0)),VLOOKUP($K23,'Full Time Working Hours'!$A$4:$M$17,13,FALSE),0), 0), 0.5)</f>
        <v>224</v>
      </c>
      <c r="R23" s="23">
        <f>CEILING(IF($O23&gt;0, ($O23 / 100) * IF(AND(VLOOKUP($K23,'Full Time Working Hours'!$A$4:$M$17,13,FALSE)&gt;0, ($I23&gt;0)),VLOOKUP($K23,'Full Time Working Hours'!$A$4:$M$17,12,FALSE),0), 0), 0.5)</f>
        <v>26</v>
      </c>
      <c r="S23" s="24">
        <f>CEILING(IF($O23&gt;0, ($O23 / 100) * IF(AND(VLOOKUP($K23,'Full Time Working Hours'!$A$4:$M$17,13,FALSE)&gt;0, ($I23&gt;0)),VLOOKUP($K23,'Full Time Working Hours'!$A$4:$M$17,13,FALSE),0), 0), 0.5)</f>
        <v>207.5</v>
      </c>
    </row>
    <row r="24" spans="1:19" ht="18.75" x14ac:dyDescent="0.4">
      <c r="A24" s="4" t="s">
        <v>56</v>
      </c>
      <c r="B24" s="34">
        <v>8.5</v>
      </c>
      <c r="C24" s="34">
        <v>8.5</v>
      </c>
      <c r="D24" s="34">
        <v>8.5</v>
      </c>
      <c r="E24" s="34">
        <v>8.5</v>
      </c>
      <c r="F24" s="34">
        <v>3</v>
      </c>
      <c r="G24" s="34">
        <v>0</v>
      </c>
      <c r="H24" s="34">
        <v>0</v>
      </c>
      <c r="I24" s="13">
        <f t="shared" si="4"/>
        <v>5</v>
      </c>
      <c r="J24" s="33">
        <f t="shared" si="5"/>
        <v>37</v>
      </c>
      <c r="K24" s="3" t="s">
        <v>16</v>
      </c>
      <c r="L24" s="16">
        <f>IF(AND(VLOOKUP(K24,'Full Time Working Hours'!$A$4:$J$17,9,FALSE)&gt;0, (I24&gt;0)),VLOOKUP(K24,'Full Time Working Hours'!$A$4:$J$17,9,FALSE),0)</f>
        <v>5</v>
      </c>
      <c r="M24" s="16">
        <f>IF(AND(VLOOKUP(K24,'Full Time Working Hours'!$A$4:$J$17,10,FALSE)&gt;0, (J24&gt;0)),VLOOKUP(K24,'Full Time Working Hours'!$A$4:$J$17,10,FALSE),0)</f>
        <v>37</v>
      </c>
      <c r="N24" s="27">
        <f t="shared" si="6"/>
        <v>100</v>
      </c>
      <c r="O24" s="28">
        <f t="shared" si="7"/>
        <v>100</v>
      </c>
      <c r="P24" s="21">
        <f>CEILING(IF(N24&gt;0, (N24 / 100) * IF(AND(VLOOKUP(K24,'Full Time Working Hours'!$A$4:$M$17,12,FALSE)&gt;0, (I24&gt;0)),VLOOKUP(K24,'Full Time Working Hours'!$A$4:$M$17,12,FALSE),0), 0), 0.5)</f>
        <v>28</v>
      </c>
      <c r="Q24" s="22">
        <f>CEILING(IF($N24&gt;0, ($N24 / 100) * IF(AND(VLOOKUP($K24,'Full Time Working Hours'!$A$4:$M$17,13,FALSE)&gt;0, ($I24&gt;0)),VLOOKUP($K24,'Full Time Working Hours'!$A$4:$M$17,13,FALSE),0), 0), 0.5)</f>
        <v>207.5</v>
      </c>
      <c r="R24" s="23">
        <f>CEILING(IF($O24&gt;0, ($O24 / 100) * IF(AND(VLOOKUP($K24,'Full Time Working Hours'!$A$4:$M$17,13,FALSE)&gt;0, ($I24&gt;0)),VLOOKUP($K24,'Full Time Working Hours'!$A$4:$M$17,12,FALSE),0), 0), 0.5)</f>
        <v>28</v>
      </c>
      <c r="S24" s="24">
        <f>CEILING(IF($O24&gt;0, ($O24 / 100) * IF(AND(VLOOKUP($K24,'Full Time Working Hours'!$A$4:$M$17,13,FALSE)&gt;0, ($I24&gt;0)),VLOOKUP($K24,'Full Time Working Hours'!$A$4:$M$17,13,FALSE),0), 0), 0.5)</f>
        <v>207.5</v>
      </c>
    </row>
    <row r="25" spans="1:19" ht="18.75" x14ac:dyDescent="0.4">
      <c r="A25" s="4" t="s">
        <v>57</v>
      </c>
      <c r="B25" s="34">
        <v>8.5</v>
      </c>
      <c r="C25" s="34">
        <v>8.5</v>
      </c>
      <c r="D25" s="34">
        <v>8.5</v>
      </c>
      <c r="E25" s="34">
        <v>8.5</v>
      </c>
      <c r="F25" s="34">
        <v>3</v>
      </c>
      <c r="G25" s="34">
        <v>0</v>
      </c>
      <c r="H25" s="34">
        <v>0</v>
      </c>
      <c r="I25" s="13">
        <f t="shared" si="4"/>
        <v>5</v>
      </c>
      <c r="J25" s="33">
        <f t="shared" si="5"/>
        <v>37</v>
      </c>
      <c r="K25" s="3" t="s">
        <v>16</v>
      </c>
      <c r="L25" s="16">
        <f>IF(AND(VLOOKUP(K25,'Full Time Working Hours'!$A$4:$J$17,9,FALSE)&gt;0, (I25&gt;0)),VLOOKUP(K25,'Full Time Working Hours'!$A$4:$J$17,9,FALSE),0)</f>
        <v>5</v>
      </c>
      <c r="M25" s="16">
        <f>IF(AND(VLOOKUP(K25,'Full Time Working Hours'!$A$4:$J$17,10,FALSE)&gt;0, (J25&gt;0)),VLOOKUP(K25,'Full Time Working Hours'!$A$4:$J$17,10,FALSE),0)</f>
        <v>37</v>
      </c>
      <c r="N25" s="27">
        <f t="shared" si="6"/>
        <v>100</v>
      </c>
      <c r="O25" s="28">
        <f t="shared" si="7"/>
        <v>100</v>
      </c>
      <c r="P25" s="21">
        <f>CEILING(IF(N25&gt;0, (N25 / 100) * IF(AND(VLOOKUP(K25,'Full Time Working Hours'!$A$4:$M$17,12,FALSE)&gt;0, (I25&gt;0)),VLOOKUP(K25,'Full Time Working Hours'!$A$4:$M$17,12,FALSE),0), 0), 0.5)</f>
        <v>28</v>
      </c>
      <c r="Q25" s="22">
        <f>CEILING(IF($N25&gt;0, ($N25 / 100) * IF(AND(VLOOKUP($K25,'Full Time Working Hours'!$A$4:$M$17,13,FALSE)&gt;0, ($I25&gt;0)),VLOOKUP($K25,'Full Time Working Hours'!$A$4:$M$17,13,FALSE),0), 0), 0.5)</f>
        <v>207.5</v>
      </c>
      <c r="R25" s="23">
        <f>CEILING(IF($O25&gt;0, ($O25 / 100) * IF(AND(VLOOKUP($K25,'Full Time Working Hours'!$A$4:$M$17,13,FALSE)&gt;0, ($I25&gt;0)),VLOOKUP($K25,'Full Time Working Hours'!$A$4:$M$17,12,FALSE),0), 0), 0.5)</f>
        <v>28</v>
      </c>
      <c r="S25" s="24">
        <f>CEILING(IF($O25&gt;0, ($O25 / 100) * IF(AND(VLOOKUP($K25,'Full Time Working Hours'!$A$4:$M$17,13,FALSE)&gt;0, ($I25&gt;0)),VLOOKUP($K25,'Full Time Working Hours'!$A$4:$M$17,13,FALSE),0), 0), 0.5)</f>
        <v>207.5</v>
      </c>
    </row>
    <row r="26" spans="1:19" ht="18.75" x14ac:dyDescent="0.4">
      <c r="A26" s="4" t="s">
        <v>58</v>
      </c>
      <c r="B26" s="34">
        <v>8.5</v>
      </c>
      <c r="C26" s="34">
        <v>8.5</v>
      </c>
      <c r="D26" s="34">
        <v>8.5</v>
      </c>
      <c r="E26" s="34">
        <v>8.5</v>
      </c>
      <c r="F26" s="34">
        <v>3</v>
      </c>
      <c r="G26" s="34">
        <v>0</v>
      </c>
      <c r="H26" s="34">
        <v>0</v>
      </c>
      <c r="I26" s="13">
        <f t="shared" si="4"/>
        <v>5</v>
      </c>
      <c r="J26" s="33">
        <f t="shared" si="5"/>
        <v>37</v>
      </c>
      <c r="K26" s="3" t="s">
        <v>18</v>
      </c>
      <c r="L26" s="16">
        <f>IF(AND(VLOOKUP(K26,'Full Time Working Hours'!$A$4:$J$17,9,FALSE)&gt;0, (I26&gt;0)),VLOOKUP(K26,'Full Time Working Hours'!$A$4:$J$17,9,FALSE),0)</f>
        <v>4</v>
      </c>
      <c r="M26" s="16">
        <f>IF(AND(VLOOKUP(K26,'Full Time Working Hours'!$A$4:$J$17,10,FALSE)&gt;0, (J26&gt;0)),VLOOKUP(K26,'Full Time Working Hours'!$A$4:$J$17,10,FALSE),0)</f>
        <v>40</v>
      </c>
      <c r="N26" s="27">
        <f t="shared" si="6"/>
        <v>125</v>
      </c>
      <c r="O26" s="28">
        <f t="shared" si="7"/>
        <v>92.5</v>
      </c>
      <c r="P26" s="21">
        <f>CEILING(IF(N26&gt;0, (N26 / 100) * IF(AND(VLOOKUP(K26,'Full Time Working Hours'!$A$4:$M$17,12,FALSE)&gt;0, (I26&gt;0)),VLOOKUP(K26,'Full Time Working Hours'!$A$4:$M$17,12,FALSE),0), 0), 0.5)</f>
        <v>35</v>
      </c>
      <c r="Q26" s="22">
        <f>CEILING(IF($N26&gt;0, ($N26 / 100) * IF(AND(VLOOKUP($K26,'Full Time Working Hours'!$A$4:$M$17,13,FALSE)&gt;0, ($I26&gt;0)),VLOOKUP($K26,'Full Time Working Hours'!$A$4:$M$17,13,FALSE),0), 0), 0.5)</f>
        <v>350</v>
      </c>
      <c r="R26" s="23">
        <f>CEILING(IF($O26&gt;0, ($O26 / 100) * IF(AND(VLOOKUP($K26,'Full Time Working Hours'!$A$4:$M$17,13,FALSE)&gt;0, ($I26&gt;0)),VLOOKUP($K26,'Full Time Working Hours'!$A$4:$M$17,12,FALSE),0), 0), 0.5)</f>
        <v>26</v>
      </c>
      <c r="S26" s="24">
        <f>CEILING(IF($O26&gt;0, ($O26 / 100) * IF(AND(VLOOKUP($K26,'Full Time Working Hours'!$A$4:$M$17,13,FALSE)&gt;0, ($I26&gt;0)),VLOOKUP($K26,'Full Time Working Hours'!$A$4:$M$17,13,FALSE),0), 0), 0.5)</f>
        <v>259</v>
      </c>
    </row>
    <row r="27" spans="1:19" ht="18.75" x14ac:dyDescent="0.4">
      <c r="A27" s="4" t="s">
        <v>59</v>
      </c>
      <c r="B27" s="34">
        <v>8.5</v>
      </c>
      <c r="C27" s="34">
        <v>8.5</v>
      </c>
      <c r="D27" s="34">
        <v>8.5</v>
      </c>
      <c r="E27" s="34">
        <v>8.5</v>
      </c>
      <c r="F27" s="34">
        <v>3</v>
      </c>
      <c r="G27" s="34">
        <v>0</v>
      </c>
      <c r="H27" s="34">
        <v>0</v>
      </c>
      <c r="I27" s="13">
        <f t="shared" si="4"/>
        <v>5</v>
      </c>
      <c r="J27" s="33">
        <f t="shared" si="5"/>
        <v>37</v>
      </c>
      <c r="K27" s="3" t="s">
        <v>18</v>
      </c>
      <c r="L27" s="16">
        <f>IF(AND(VLOOKUP(K27,'Full Time Working Hours'!$A$4:$J$17,9,FALSE)&gt;0, (I27&gt;0)),VLOOKUP(K27,'Full Time Working Hours'!$A$4:$J$17,9,FALSE),0)</f>
        <v>4</v>
      </c>
      <c r="M27" s="16">
        <f>IF(AND(VLOOKUP(K27,'Full Time Working Hours'!$A$4:$J$17,10,FALSE)&gt;0, (J27&gt;0)),VLOOKUP(K27,'Full Time Working Hours'!$A$4:$J$17,10,FALSE),0)</f>
        <v>40</v>
      </c>
      <c r="N27" s="27">
        <f t="shared" si="6"/>
        <v>125</v>
      </c>
      <c r="O27" s="28">
        <f t="shared" si="7"/>
        <v>92.5</v>
      </c>
      <c r="P27" s="21">
        <f>CEILING(IF(N27&gt;0, (N27 / 100) * IF(AND(VLOOKUP(K27,'Full Time Working Hours'!$A$4:$M$17,12,FALSE)&gt;0, (I27&gt;0)),VLOOKUP(K27,'Full Time Working Hours'!$A$4:$M$17,12,FALSE),0), 0), 0.5)</f>
        <v>35</v>
      </c>
      <c r="Q27" s="22">
        <f>CEILING(IF($N27&gt;0, ($N27 / 100) * IF(AND(VLOOKUP($K27,'Full Time Working Hours'!$A$4:$M$17,13,FALSE)&gt;0, ($I27&gt;0)),VLOOKUP($K27,'Full Time Working Hours'!$A$4:$M$17,13,FALSE),0), 0), 0.5)</f>
        <v>350</v>
      </c>
      <c r="R27" s="23">
        <f>CEILING(IF($O27&gt;0, ($O27 / 100) * IF(AND(VLOOKUP($K27,'Full Time Working Hours'!$A$4:$M$17,13,FALSE)&gt;0, ($I27&gt;0)),VLOOKUP($K27,'Full Time Working Hours'!$A$4:$M$17,12,FALSE),0), 0), 0.5)</f>
        <v>26</v>
      </c>
      <c r="S27" s="24">
        <f>CEILING(IF($O27&gt;0, ($O27 / 100) * IF(AND(VLOOKUP($K27,'Full Time Working Hours'!$A$4:$M$17,13,FALSE)&gt;0, ($I27&gt;0)),VLOOKUP($K27,'Full Time Working Hours'!$A$4:$M$17,13,FALSE),0), 0), 0.5)</f>
        <v>259</v>
      </c>
    </row>
    <row r="28" spans="1:19" ht="18.75" x14ac:dyDescent="0.4">
      <c r="A28" s="4" t="s">
        <v>60</v>
      </c>
      <c r="B28" s="34">
        <v>8.5</v>
      </c>
      <c r="C28" s="34">
        <v>8.5</v>
      </c>
      <c r="D28" s="34">
        <v>8.5</v>
      </c>
      <c r="E28" s="34">
        <v>8.5</v>
      </c>
      <c r="F28" s="34">
        <v>3</v>
      </c>
      <c r="G28" s="34">
        <v>0</v>
      </c>
      <c r="H28" s="34">
        <v>0</v>
      </c>
      <c r="I28" s="13">
        <f t="shared" si="4"/>
        <v>5</v>
      </c>
      <c r="J28" s="33">
        <f t="shared" si="5"/>
        <v>37</v>
      </c>
      <c r="K28" s="3" t="s">
        <v>20</v>
      </c>
      <c r="L28" s="16">
        <f>IF(AND(VLOOKUP(K28,'Full Time Working Hours'!$A$4:$J$17,9,FALSE)&gt;0, (I28&gt;0)),VLOOKUP(K28,'Full Time Working Hours'!$A$4:$J$17,9,FALSE),0)</f>
        <v>5</v>
      </c>
      <c r="M28" s="16">
        <f>IF(AND(VLOOKUP(K28,'Full Time Working Hours'!$A$4:$J$17,10,FALSE)&gt;0, (J28&gt;0)),VLOOKUP(K28,'Full Time Working Hours'!$A$4:$J$17,10,FALSE),0)</f>
        <v>37</v>
      </c>
      <c r="N28" s="27">
        <f t="shared" si="6"/>
        <v>100</v>
      </c>
      <c r="O28" s="28">
        <f t="shared" si="7"/>
        <v>100</v>
      </c>
      <c r="P28" s="21">
        <f>CEILING(IF(N28&gt;0, (N28 / 100) * IF(AND(VLOOKUP(K28,'Full Time Working Hours'!$A$4:$M$17,12,FALSE)&gt;0, (I28&gt;0)),VLOOKUP(K28,'Full Time Working Hours'!$A$4:$M$17,12,FALSE),0), 0), 0.5)</f>
        <v>28</v>
      </c>
      <c r="Q28" s="22">
        <f>CEILING(IF($N28&gt;0, ($N28 / 100) * IF(AND(VLOOKUP($K28,'Full Time Working Hours'!$A$4:$M$17,13,FALSE)&gt;0, ($I28&gt;0)),VLOOKUP($K28,'Full Time Working Hours'!$A$4:$M$17,13,FALSE),0), 0), 0.5)</f>
        <v>207.5</v>
      </c>
      <c r="R28" s="23">
        <f>CEILING(IF($O28&gt;0, ($O28 / 100) * IF(AND(VLOOKUP($K28,'Full Time Working Hours'!$A$4:$M$17,13,FALSE)&gt;0, ($I28&gt;0)),VLOOKUP($K28,'Full Time Working Hours'!$A$4:$M$17,12,FALSE),0), 0), 0.5)</f>
        <v>28</v>
      </c>
      <c r="S28" s="24">
        <f>CEILING(IF($O28&gt;0, ($O28 / 100) * IF(AND(VLOOKUP($K28,'Full Time Working Hours'!$A$4:$M$17,13,FALSE)&gt;0, ($I28&gt;0)),VLOOKUP($K28,'Full Time Working Hours'!$A$4:$M$17,13,FALSE),0), 0), 0.5)</f>
        <v>207.5</v>
      </c>
    </row>
    <row r="29" spans="1:19" ht="18.75" x14ac:dyDescent="0.4">
      <c r="A29" s="4" t="s">
        <v>61</v>
      </c>
      <c r="B29" s="34">
        <v>8.5</v>
      </c>
      <c r="C29" s="34">
        <v>8.5</v>
      </c>
      <c r="D29" s="34">
        <v>8.5</v>
      </c>
      <c r="E29" s="34">
        <v>8.5</v>
      </c>
      <c r="F29" s="34">
        <v>3</v>
      </c>
      <c r="G29" s="34">
        <v>0</v>
      </c>
      <c r="H29" s="34">
        <v>0</v>
      </c>
      <c r="I29" s="13">
        <f t="shared" si="4"/>
        <v>5</v>
      </c>
      <c r="J29" s="33">
        <f t="shared" si="5"/>
        <v>37</v>
      </c>
      <c r="K29" s="3" t="s">
        <v>23</v>
      </c>
      <c r="L29" s="16">
        <f>IF(AND(VLOOKUP(K29,'Full Time Working Hours'!$A$4:$J$17,9,FALSE)&gt;0, (I29&gt;0)),VLOOKUP(K29,'Full Time Working Hours'!$A$4:$J$17,9,FALSE),0)</f>
        <v>6</v>
      </c>
      <c r="M29" s="16">
        <f>IF(AND(VLOOKUP(K29,'Full Time Working Hours'!$A$4:$J$17,10,FALSE)&gt;0, (J29&gt;0)),VLOOKUP(K29,'Full Time Working Hours'!$A$4:$J$17,10,FALSE),0)</f>
        <v>41.5</v>
      </c>
      <c r="N29" s="27">
        <f t="shared" si="6"/>
        <v>83.333333333333329</v>
      </c>
      <c r="O29" s="28">
        <f t="shared" si="7"/>
        <v>89.156626506024097</v>
      </c>
      <c r="P29" s="21">
        <f>CEILING(IF(N29&gt;0, (N29 / 100) * IF(AND(VLOOKUP(K29,'Full Time Working Hours'!$A$4:$M$17,12,FALSE)&gt;0, (I29&gt;0)),VLOOKUP(K29,'Full Time Working Hours'!$A$4:$M$17,12,FALSE),0), 0), 0.5)</f>
        <v>23.5</v>
      </c>
      <c r="Q29" s="22">
        <f>CEILING(IF($N29&gt;0, ($N29 / 100) * IF(AND(VLOOKUP($K29,'Full Time Working Hours'!$A$4:$M$17,13,FALSE)&gt;0, ($I29&gt;0)),VLOOKUP($K29,'Full Time Working Hours'!$A$4:$M$17,13,FALSE),0), 0), 0.5)</f>
        <v>161.5</v>
      </c>
      <c r="R29" s="23">
        <f>CEILING(IF($O29&gt;0, ($O29 / 100) * IF(AND(VLOOKUP($K29,'Full Time Working Hours'!$A$4:$M$17,13,FALSE)&gt;0, ($I29&gt;0)),VLOOKUP($K29,'Full Time Working Hours'!$A$4:$M$17,12,FALSE),0), 0), 0.5)</f>
        <v>25</v>
      </c>
      <c r="S29" s="24">
        <f>CEILING(IF($O29&gt;0, ($O29 / 100) * IF(AND(VLOOKUP($K29,'Full Time Working Hours'!$A$4:$M$17,13,FALSE)&gt;0, ($I29&gt;0)),VLOOKUP($K29,'Full Time Working Hours'!$A$4:$M$17,13,FALSE),0), 0), 0.5)</f>
        <v>173</v>
      </c>
    </row>
    <row r="30" spans="1:19" ht="18.75" x14ac:dyDescent="0.4">
      <c r="A30" s="4" t="s">
        <v>62</v>
      </c>
      <c r="B30" s="34">
        <v>7.5</v>
      </c>
      <c r="C30" s="34">
        <v>7.5</v>
      </c>
      <c r="D30" s="34">
        <v>7.5</v>
      </c>
      <c r="E30" s="34">
        <v>7.5</v>
      </c>
      <c r="F30" s="34">
        <v>9</v>
      </c>
      <c r="G30" s="34">
        <v>0</v>
      </c>
      <c r="H30" s="34">
        <v>0</v>
      </c>
      <c r="I30" s="13">
        <f t="shared" si="4"/>
        <v>5</v>
      </c>
      <c r="J30" s="33">
        <f t="shared" si="5"/>
        <v>39</v>
      </c>
      <c r="K30" s="3" t="s">
        <v>22</v>
      </c>
      <c r="L30" s="16">
        <f>IF(AND(VLOOKUP(K30,'Full Time Working Hours'!$A$4:$J$17,9,FALSE)&gt;0, (I30&gt;0)),VLOOKUP(K30,'Full Time Working Hours'!$A$4:$J$17,9,FALSE),0)</f>
        <v>4</v>
      </c>
      <c r="M30" s="16">
        <f>IF(AND(VLOOKUP(K30,'Full Time Working Hours'!$A$4:$J$17,10,FALSE)&gt;0, (J30&gt;0)),VLOOKUP(K30,'Full Time Working Hours'!$A$4:$J$17,10,FALSE),0)</f>
        <v>48</v>
      </c>
      <c r="N30" s="27">
        <f t="shared" si="6"/>
        <v>125</v>
      </c>
      <c r="O30" s="28">
        <f t="shared" si="7"/>
        <v>81.25</v>
      </c>
      <c r="P30" s="21">
        <f>CEILING(IF(N30&gt;0, (N30 / 100) * IF(AND(VLOOKUP(K30,'Full Time Working Hours'!$A$4:$M$17,12,FALSE)&gt;0, (I30&gt;0)),VLOOKUP(K30,'Full Time Working Hours'!$A$4:$M$17,12,FALSE),0), 0), 0.5)</f>
        <v>35</v>
      </c>
      <c r="Q30" s="22">
        <f>CEILING(IF($N30&gt;0, ($N30 / 100) * IF(AND(VLOOKUP($K30,'Full Time Working Hours'!$A$4:$M$17,13,FALSE)&gt;0, ($I30&gt;0)),VLOOKUP($K30,'Full Time Working Hours'!$A$4:$M$17,13,FALSE),0), 0), 0.5)</f>
        <v>420</v>
      </c>
      <c r="R30" s="23">
        <f>CEILING(IF($O30&gt;0, ($O30 / 100) * IF(AND(VLOOKUP($K30,'Full Time Working Hours'!$A$4:$M$17,13,FALSE)&gt;0, ($I30&gt;0)),VLOOKUP($K30,'Full Time Working Hours'!$A$4:$M$17,12,FALSE),0), 0), 0.5)</f>
        <v>23</v>
      </c>
      <c r="S30" s="24">
        <f>CEILING(IF($O30&gt;0, ($O30 / 100) * IF(AND(VLOOKUP($K30,'Full Time Working Hours'!$A$4:$M$17,13,FALSE)&gt;0, ($I30&gt;0)),VLOOKUP($K30,'Full Time Working Hours'!$A$4:$M$17,13,FALSE),0), 0), 0.5)</f>
        <v>273</v>
      </c>
    </row>
    <row r="31" spans="1:19" ht="18.75" x14ac:dyDescent="0.4">
      <c r="A31" s="4" t="s">
        <v>63</v>
      </c>
      <c r="B31" s="34">
        <v>7.5</v>
      </c>
      <c r="C31" s="34">
        <v>7.5</v>
      </c>
      <c r="D31" s="34">
        <v>7.5</v>
      </c>
      <c r="E31" s="34">
        <v>0</v>
      </c>
      <c r="F31" s="34">
        <v>0</v>
      </c>
      <c r="G31" s="34">
        <v>10</v>
      </c>
      <c r="H31" s="34">
        <v>7.5</v>
      </c>
      <c r="I31" s="13">
        <f t="shared" si="4"/>
        <v>5</v>
      </c>
      <c r="J31" s="33">
        <f t="shared" si="5"/>
        <v>40</v>
      </c>
      <c r="K31" s="3" t="s">
        <v>18</v>
      </c>
      <c r="L31" s="16">
        <f>IF(AND(VLOOKUP(K31,'Full Time Working Hours'!$A$4:$J$17,9,FALSE)&gt;0, (I31&gt;0)),VLOOKUP(K31,'Full Time Working Hours'!$A$4:$J$17,9,FALSE),0)</f>
        <v>4</v>
      </c>
      <c r="M31" s="16">
        <f>IF(AND(VLOOKUP(K31,'Full Time Working Hours'!$A$4:$J$17,10,FALSE)&gt;0, (J31&gt;0)),VLOOKUP(K31,'Full Time Working Hours'!$A$4:$J$17,10,FALSE),0)</f>
        <v>40</v>
      </c>
      <c r="N31" s="27">
        <f t="shared" si="6"/>
        <v>125</v>
      </c>
      <c r="O31" s="28">
        <f t="shared" si="7"/>
        <v>100</v>
      </c>
      <c r="P31" s="21">
        <f>CEILING(IF(N31&gt;0, (N31 / 100) * IF(AND(VLOOKUP(K31,'Full Time Working Hours'!$A$4:$M$17,12,FALSE)&gt;0, (I31&gt;0)),VLOOKUP(K31,'Full Time Working Hours'!$A$4:$M$17,12,FALSE),0), 0), 0.5)</f>
        <v>35</v>
      </c>
      <c r="Q31" s="22">
        <f>CEILING(IF($N31&gt;0, ($N31 / 100) * IF(AND(VLOOKUP($K31,'Full Time Working Hours'!$A$4:$M$17,13,FALSE)&gt;0, ($I31&gt;0)),VLOOKUP($K31,'Full Time Working Hours'!$A$4:$M$17,13,FALSE),0), 0), 0.5)</f>
        <v>350</v>
      </c>
      <c r="R31" s="23">
        <f>CEILING(IF($O31&gt;0, ($O31 / 100) * IF(AND(VLOOKUP($K31,'Full Time Working Hours'!$A$4:$M$17,13,FALSE)&gt;0, ($I31&gt;0)),VLOOKUP($K31,'Full Time Working Hours'!$A$4:$M$17,12,FALSE),0), 0), 0.5)</f>
        <v>28</v>
      </c>
      <c r="S31" s="24">
        <f>CEILING(IF($O31&gt;0, ($O31 / 100) * IF(AND(VLOOKUP($K31,'Full Time Working Hours'!$A$4:$M$17,13,FALSE)&gt;0, ($I31&gt;0)),VLOOKUP($K31,'Full Time Working Hours'!$A$4:$M$17,13,FALSE),0), 0), 0.5)</f>
        <v>280</v>
      </c>
    </row>
    <row r="32" spans="1:19" ht="18.75" x14ac:dyDescent="0.4">
      <c r="A32" s="4" t="s">
        <v>64</v>
      </c>
      <c r="B32" s="34">
        <v>7.5</v>
      </c>
      <c r="C32" s="34">
        <v>7.5</v>
      </c>
      <c r="D32" s="34">
        <v>7.5</v>
      </c>
      <c r="E32" s="34">
        <v>7.5</v>
      </c>
      <c r="F32" s="34">
        <v>9.5</v>
      </c>
      <c r="G32" s="34">
        <v>0</v>
      </c>
      <c r="H32" s="34">
        <v>0</v>
      </c>
      <c r="I32" s="13">
        <f t="shared" si="4"/>
        <v>5</v>
      </c>
      <c r="J32" s="33">
        <f t="shared" si="5"/>
        <v>39.5</v>
      </c>
      <c r="K32" s="3" t="s">
        <v>24</v>
      </c>
      <c r="L32" s="16">
        <f>IF(AND(VLOOKUP(K32,'Full Time Working Hours'!$A$4:$J$17,9,FALSE)&gt;0, (I32&gt;0)),VLOOKUP(K32,'Full Time Working Hours'!$A$4:$J$17,9,FALSE),0)</f>
        <v>5</v>
      </c>
      <c r="M32" s="16">
        <f>IF(AND(VLOOKUP(K32,'Full Time Working Hours'!$A$4:$J$17,10,FALSE)&gt;0, (J32&gt;0)),VLOOKUP(K32,'Full Time Working Hours'!$A$4:$J$17,10,FALSE),0)</f>
        <v>45</v>
      </c>
      <c r="N32" s="27">
        <f t="shared" si="6"/>
        <v>100</v>
      </c>
      <c r="O32" s="28">
        <f t="shared" si="7"/>
        <v>87.777777777777771</v>
      </c>
      <c r="P32" s="21">
        <f>CEILING(IF(N32&gt;0, (N32 / 100) * IF(AND(VLOOKUP(K32,'Full Time Working Hours'!$A$4:$M$17,12,FALSE)&gt;0, (I32&gt;0)),VLOOKUP(K32,'Full Time Working Hours'!$A$4:$M$17,12,FALSE),0), 0), 0.5)</f>
        <v>28</v>
      </c>
      <c r="Q32" s="22">
        <f>CEILING(IF($N32&gt;0, ($N32 / 100) * IF(AND(VLOOKUP($K32,'Full Time Working Hours'!$A$4:$M$17,13,FALSE)&gt;0, ($I32&gt;0)),VLOOKUP($K32,'Full Time Working Hours'!$A$4:$M$17,13,FALSE),0), 0), 0.5)</f>
        <v>252</v>
      </c>
      <c r="R32" s="23">
        <f>CEILING(IF($O32&gt;0, ($O32 / 100) * IF(AND(VLOOKUP($K32,'Full Time Working Hours'!$A$4:$M$17,13,FALSE)&gt;0, ($I32&gt;0)),VLOOKUP($K32,'Full Time Working Hours'!$A$4:$M$17,12,FALSE),0), 0), 0.5)</f>
        <v>25</v>
      </c>
      <c r="S32" s="24">
        <f>CEILING(IF($O32&gt;0, ($O32 / 100) * IF(AND(VLOOKUP($K32,'Full Time Working Hours'!$A$4:$M$17,13,FALSE)&gt;0, ($I32&gt;0)),VLOOKUP($K32,'Full Time Working Hours'!$A$4:$M$17,13,FALSE),0), 0), 0.5)</f>
        <v>221.5</v>
      </c>
    </row>
    <row r="33" spans="1:19" ht="18.75" x14ac:dyDescent="0.4">
      <c r="A33" s="4" t="s">
        <v>65</v>
      </c>
      <c r="B33" s="34">
        <v>7.5</v>
      </c>
      <c r="C33" s="34">
        <v>7.5</v>
      </c>
      <c r="D33" s="34">
        <v>7.5</v>
      </c>
      <c r="E33" s="34">
        <v>7.5</v>
      </c>
      <c r="F33" s="34">
        <v>7.5</v>
      </c>
      <c r="G33" s="34">
        <v>0</v>
      </c>
      <c r="H33" s="34">
        <v>0</v>
      </c>
      <c r="I33" s="13">
        <f t="shared" si="4"/>
        <v>5</v>
      </c>
      <c r="J33" s="33">
        <f t="shared" si="5"/>
        <v>37.5</v>
      </c>
      <c r="K33" s="3" t="s">
        <v>24</v>
      </c>
      <c r="L33" s="16">
        <f>IF(AND(VLOOKUP(K33,'Full Time Working Hours'!$A$4:$J$17,9,FALSE)&gt;0, (I33&gt;0)),VLOOKUP(K33,'Full Time Working Hours'!$A$4:$J$17,9,FALSE),0)</f>
        <v>5</v>
      </c>
      <c r="M33" s="16">
        <f>IF(AND(VLOOKUP(K33,'Full Time Working Hours'!$A$4:$J$17,10,FALSE)&gt;0, (J33&gt;0)),VLOOKUP(K33,'Full Time Working Hours'!$A$4:$J$17,10,FALSE),0)</f>
        <v>45</v>
      </c>
      <c r="N33" s="27">
        <f t="shared" si="6"/>
        <v>100</v>
      </c>
      <c r="O33" s="28">
        <f t="shared" si="7"/>
        <v>83.333333333333329</v>
      </c>
      <c r="P33" s="21">
        <f>CEILING(IF(N33&gt;0, (N33 / 100) * IF(AND(VLOOKUP(K33,'Full Time Working Hours'!$A$4:$M$17,12,FALSE)&gt;0, (I33&gt;0)),VLOOKUP(K33,'Full Time Working Hours'!$A$4:$M$17,12,FALSE),0), 0), 0.5)</f>
        <v>28</v>
      </c>
      <c r="Q33" s="22">
        <f>CEILING(IF($N33&gt;0, ($N33 / 100) * IF(AND(VLOOKUP($K33,'Full Time Working Hours'!$A$4:$M$17,13,FALSE)&gt;0, ($I33&gt;0)),VLOOKUP($K33,'Full Time Working Hours'!$A$4:$M$17,13,FALSE),0), 0), 0.5)</f>
        <v>252</v>
      </c>
      <c r="R33" s="23">
        <f>CEILING(IF($O33&gt;0, ($O33 / 100) * IF(AND(VLOOKUP($K33,'Full Time Working Hours'!$A$4:$M$17,13,FALSE)&gt;0, ($I33&gt;0)),VLOOKUP($K33,'Full Time Working Hours'!$A$4:$M$17,12,FALSE),0), 0), 0.5)</f>
        <v>23.5</v>
      </c>
      <c r="S33" s="24">
        <f>CEILING(IF($O33&gt;0, ($O33 / 100) * IF(AND(VLOOKUP($K33,'Full Time Working Hours'!$A$4:$M$17,13,FALSE)&gt;0, ($I33&gt;0)),VLOOKUP($K33,'Full Time Working Hours'!$A$4:$M$17,13,FALSE),0), 0), 0.5)</f>
        <v>210</v>
      </c>
    </row>
    <row r="34" spans="1:19" ht="18.75" x14ac:dyDescent="0.4">
      <c r="A34" s="4" t="s">
        <v>66</v>
      </c>
      <c r="B34" s="34">
        <v>7.5</v>
      </c>
      <c r="C34" s="34">
        <v>7.5</v>
      </c>
      <c r="D34" s="34">
        <v>7.5</v>
      </c>
      <c r="E34" s="34">
        <v>7.5</v>
      </c>
      <c r="F34" s="34">
        <v>7.5</v>
      </c>
      <c r="G34" s="34">
        <v>0</v>
      </c>
      <c r="H34" s="34">
        <v>0</v>
      </c>
      <c r="I34" s="13">
        <f t="shared" si="4"/>
        <v>5</v>
      </c>
      <c r="J34" s="33">
        <f t="shared" si="5"/>
        <v>37.5</v>
      </c>
      <c r="K34" s="3" t="s">
        <v>24</v>
      </c>
      <c r="L34" s="16">
        <f>IF(AND(VLOOKUP(K34,'Full Time Working Hours'!$A$4:$J$17,9,FALSE)&gt;0, (I34&gt;0)),VLOOKUP(K34,'Full Time Working Hours'!$A$4:$J$17,9,FALSE),0)</f>
        <v>5</v>
      </c>
      <c r="M34" s="16">
        <f>IF(AND(VLOOKUP(K34,'Full Time Working Hours'!$A$4:$J$17,10,FALSE)&gt;0, (J34&gt;0)),VLOOKUP(K34,'Full Time Working Hours'!$A$4:$J$17,10,FALSE),0)</f>
        <v>45</v>
      </c>
      <c r="N34" s="27">
        <f t="shared" si="6"/>
        <v>100</v>
      </c>
      <c r="O34" s="28">
        <f t="shared" si="7"/>
        <v>83.333333333333329</v>
      </c>
      <c r="P34" s="21">
        <f>CEILING(IF(N34&gt;0, (N34 / 100) * IF(AND(VLOOKUP(K34,'Full Time Working Hours'!$A$4:$M$17,12,FALSE)&gt;0, (I34&gt;0)),VLOOKUP(K34,'Full Time Working Hours'!$A$4:$M$17,12,FALSE),0), 0), 0.5)</f>
        <v>28</v>
      </c>
      <c r="Q34" s="22">
        <f>CEILING(IF($N34&gt;0, ($N34 / 100) * IF(AND(VLOOKUP($K34,'Full Time Working Hours'!$A$4:$M$17,13,FALSE)&gt;0, ($I34&gt;0)),VLOOKUP($K34,'Full Time Working Hours'!$A$4:$M$17,13,FALSE),0), 0), 0.5)</f>
        <v>252</v>
      </c>
      <c r="R34" s="23">
        <f>CEILING(IF($O34&gt;0, ($O34 / 100) * IF(AND(VLOOKUP($K34,'Full Time Working Hours'!$A$4:$M$17,13,FALSE)&gt;0, ($I34&gt;0)),VLOOKUP($K34,'Full Time Working Hours'!$A$4:$M$17,12,FALSE),0), 0), 0.5)</f>
        <v>23.5</v>
      </c>
      <c r="S34" s="24">
        <f>CEILING(IF($O34&gt;0, ($O34 / 100) * IF(AND(VLOOKUP($K34,'Full Time Working Hours'!$A$4:$M$17,13,FALSE)&gt;0, ($I34&gt;0)),VLOOKUP($K34,'Full Time Working Hours'!$A$4:$M$17,13,FALSE),0), 0), 0.5)</f>
        <v>210</v>
      </c>
    </row>
    <row r="35" spans="1:19" ht="18.75" x14ac:dyDescent="0.4">
      <c r="A35" s="4" t="s">
        <v>67</v>
      </c>
      <c r="B35" s="34">
        <v>7.5</v>
      </c>
      <c r="C35" s="34">
        <v>7.5</v>
      </c>
      <c r="D35" s="34">
        <v>7.5</v>
      </c>
      <c r="E35" s="34">
        <v>7.5</v>
      </c>
      <c r="F35" s="34">
        <v>7.5</v>
      </c>
      <c r="G35" s="34">
        <v>0</v>
      </c>
      <c r="H35" s="34">
        <v>0</v>
      </c>
      <c r="I35" s="13">
        <f t="shared" si="4"/>
        <v>5</v>
      </c>
      <c r="J35" s="33">
        <f t="shared" si="5"/>
        <v>37.5</v>
      </c>
      <c r="K35" s="3" t="s">
        <v>24</v>
      </c>
      <c r="L35" s="16">
        <f>IF(AND(VLOOKUP(K35,'Full Time Working Hours'!$A$4:$J$17,9,FALSE)&gt;0, (I35&gt;0)),VLOOKUP(K35,'Full Time Working Hours'!$A$4:$J$17,9,FALSE),0)</f>
        <v>5</v>
      </c>
      <c r="M35" s="16">
        <f>IF(AND(VLOOKUP(K35,'Full Time Working Hours'!$A$4:$J$17,10,FALSE)&gt;0, (J35&gt;0)),VLOOKUP(K35,'Full Time Working Hours'!$A$4:$J$17,10,FALSE),0)</f>
        <v>45</v>
      </c>
      <c r="N35" s="27">
        <f t="shared" si="6"/>
        <v>100</v>
      </c>
      <c r="O35" s="28">
        <f t="shared" si="7"/>
        <v>83.333333333333329</v>
      </c>
      <c r="P35" s="21">
        <f>CEILING(IF(N35&gt;0, (N35 / 100) * IF(AND(VLOOKUP(K35,'Full Time Working Hours'!$A$4:$M$17,12,FALSE)&gt;0, (I35&gt;0)),VLOOKUP(K35,'Full Time Working Hours'!$A$4:$M$17,12,FALSE),0), 0), 0.5)</f>
        <v>28</v>
      </c>
      <c r="Q35" s="22">
        <f>CEILING(IF($N35&gt;0, ($N35 / 100) * IF(AND(VLOOKUP($K35,'Full Time Working Hours'!$A$4:$M$17,13,FALSE)&gt;0, ($I35&gt;0)),VLOOKUP($K35,'Full Time Working Hours'!$A$4:$M$17,13,FALSE),0), 0), 0.5)</f>
        <v>252</v>
      </c>
      <c r="R35" s="23">
        <f>CEILING(IF($O35&gt;0, ($O35 / 100) * IF(AND(VLOOKUP($K35,'Full Time Working Hours'!$A$4:$M$17,13,FALSE)&gt;0, ($I35&gt;0)),VLOOKUP($K35,'Full Time Working Hours'!$A$4:$M$17,12,FALSE),0), 0), 0.5)</f>
        <v>23.5</v>
      </c>
      <c r="S35" s="24">
        <f>CEILING(IF($O35&gt;0, ($O35 / 100) * IF(AND(VLOOKUP($K35,'Full Time Working Hours'!$A$4:$M$17,13,FALSE)&gt;0, ($I35&gt;0)),VLOOKUP($K35,'Full Time Working Hours'!$A$4:$M$17,13,FALSE),0), 0), 0.5)</f>
        <v>210</v>
      </c>
    </row>
    <row r="36" spans="1:19" ht="18.75" x14ac:dyDescent="0.4">
      <c r="A36" s="4" t="s">
        <v>68</v>
      </c>
      <c r="B36" s="34">
        <v>7.5</v>
      </c>
      <c r="C36" s="34">
        <v>7.5</v>
      </c>
      <c r="D36" s="34">
        <v>7.5</v>
      </c>
      <c r="E36" s="34">
        <v>7.5</v>
      </c>
      <c r="F36" s="34">
        <v>7.5</v>
      </c>
      <c r="G36" s="34">
        <v>0</v>
      </c>
      <c r="H36" s="34">
        <v>0</v>
      </c>
      <c r="I36" s="13">
        <f t="shared" si="4"/>
        <v>5</v>
      </c>
      <c r="J36" s="33">
        <f t="shared" si="5"/>
        <v>37.5</v>
      </c>
      <c r="K36" s="3" t="s">
        <v>24</v>
      </c>
      <c r="L36" s="16">
        <f>IF(AND(VLOOKUP(K36,'Full Time Working Hours'!$A$4:$J$17,9,FALSE)&gt;0, (I36&gt;0)),VLOOKUP(K36,'Full Time Working Hours'!$A$4:$J$17,9,FALSE),0)</f>
        <v>5</v>
      </c>
      <c r="M36" s="16">
        <f>IF(AND(VLOOKUP(K36,'Full Time Working Hours'!$A$4:$J$17,10,FALSE)&gt;0, (J36&gt;0)),VLOOKUP(K36,'Full Time Working Hours'!$A$4:$J$17,10,FALSE),0)</f>
        <v>45</v>
      </c>
      <c r="N36" s="27">
        <f t="shared" si="6"/>
        <v>100</v>
      </c>
      <c r="O36" s="28">
        <f t="shared" si="7"/>
        <v>83.333333333333329</v>
      </c>
      <c r="P36" s="21">
        <f>CEILING(IF(N36&gt;0, (N36 / 100) * IF(AND(VLOOKUP(K36,'Full Time Working Hours'!$A$4:$M$17,12,FALSE)&gt;0, (I36&gt;0)),VLOOKUP(K36,'Full Time Working Hours'!$A$4:$M$17,12,FALSE),0), 0), 0.5)</f>
        <v>28</v>
      </c>
      <c r="Q36" s="22">
        <f>CEILING(IF($N36&gt;0, ($N36 / 100) * IF(AND(VLOOKUP($K36,'Full Time Working Hours'!$A$4:$M$17,13,FALSE)&gt;0, ($I36&gt;0)),VLOOKUP($K36,'Full Time Working Hours'!$A$4:$M$17,13,FALSE),0), 0), 0.5)</f>
        <v>252</v>
      </c>
      <c r="R36" s="23">
        <f>CEILING(IF($O36&gt;0, ($O36 / 100) * IF(AND(VLOOKUP($K36,'Full Time Working Hours'!$A$4:$M$17,13,FALSE)&gt;0, ($I36&gt;0)),VLOOKUP($K36,'Full Time Working Hours'!$A$4:$M$17,12,FALSE),0), 0), 0.5)</f>
        <v>23.5</v>
      </c>
      <c r="S36" s="24">
        <f>CEILING(IF($O36&gt;0, ($O36 / 100) * IF(AND(VLOOKUP($K36,'Full Time Working Hours'!$A$4:$M$17,13,FALSE)&gt;0, ($I36&gt;0)),VLOOKUP($K36,'Full Time Working Hours'!$A$4:$M$17,13,FALSE),0), 0), 0.5)</f>
        <v>210</v>
      </c>
    </row>
    <row r="37" spans="1:19" ht="18.75" x14ac:dyDescent="0.4">
      <c r="A37" s="4" t="s">
        <v>69</v>
      </c>
      <c r="B37" s="34">
        <v>7.5</v>
      </c>
      <c r="C37" s="34">
        <v>7.5</v>
      </c>
      <c r="D37" s="34">
        <v>7.5</v>
      </c>
      <c r="E37" s="34">
        <v>7.5</v>
      </c>
      <c r="F37" s="34">
        <v>7.5</v>
      </c>
      <c r="G37" s="34">
        <v>0</v>
      </c>
      <c r="H37" s="34">
        <v>0</v>
      </c>
      <c r="I37" s="13">
        <f t="shared" si="4"/>
        <v>5</v>
      </c>
      <c r="J37" s="33">
        <f t="shared" si="5"/>
        <v>37.5</v>
      </c>
      <c r="K37" s="3" t="s">
        <v>24</v>
      </c>
      <c r="L37" s="16">
        <f>IF(AND(VLOOKUP(K37,'Full Time Working Hours'!$A$4:$J$17,9,FALSE)&gt;0, (I37&gt;0)),VLOOKUP(K37,'Full Time Working Hours'!$A$4:$J$17,9,FALSE),0)</f>
        <v>5</v>
      </c>
      <c r="M37" s="16">
        <f>IF(AND(VLOOKUP(K37,'Full Time Working Hours'!$A$4:$J$17,10,FALSE)&gt;0, (J37&gt;0)),VLOOKUP(K37,'Full Time Working Hours'!$A$4:$J$17,10,FALSE),0)</f>
        <v>45</v>
      </c>
      <c r="N37" s="27">
        <f t="shared" si="6"/>
        <v>100</v>
      </c>
      <c r="O37" s="28">
        <f t="shared" si="7"/>
        <v>83.333333333333329</v>
      </c>
      <c r="P37" s="21">
        <f>CEILING(IF(N37&gt;0, (N37 / 100) * IF(AND(VLOOKUP(K37,'Full Time Working Hours'!$A$4:$M$17,12,FALSE)&gt;0, (I37&gt;0)),VLOOKUP(K37,'Full Time Working Hours'!$A$4:$M$17,12,FALSE),0), 0), 0.5)</f>
        <v>28</v>
      </c>
      <c r="Q37" s="22">
        <f>CEILING(IF($N37&gt;0, ($N37 / 100) * IF(AND(VLOOKUP($K37,'Full Time Working Hours'!$A$4:$M$17,13,FALSE)&gt;0, ($I37&gt;0)),VLOOKUP($K37,'Full Time Working Hours'!$A$4:$M$17,13,FALSE),0), 0), 0.5)</f>
        <v>252</v>
      </c>
      <c r="R37" s="23">
        <f>CEILING(IF($O37&gt;0, ($O37 / 100) * IF(AND(VLOOKUP($K37,'Full Time Working Hours'!$A$4:$M$17,13,FALSE)&gt;0, ($I37&gt;0)),VLOOKUP($K37,'Full Time Working Hours'!$A$4:$M$17,12,FALSE),0), 0), 0.5)</f>
        <v>23.5</v>
      </c>
      <c r="S37" s="24">
        <f>CEILING(IF($O37&gt;0, ($O37 / 100) * IF(AND(VLOOKUP($K37,'Full Time Working Hours'!$A$4:$M$17,13,FALSE)&gt;0, ($I37&gt;0)),VLOOKUP($K37,'Full Time Working Hours'!$A$4:$M$17,13,FALSE),0), 0), 0.5)</f>
        <v>210</v>
      </c>
    </row>
    <row r="38" spans="1:19" ht="18.75" x14ac:dyDescent="0.4">
      <c r="A38" s="4" t="s">
        <v>30</v>
      </c>
      <c r="B38" s="34">
        <v>7.5</v>
      </c>
      <c r="C38" s="34">
        <v>7.5</v>
      </c>
      <c r="D38" s="34">
        <v>7.5</v>
      </c>
      <c r="E38" s="34">
        <v>7.5</v>
      </c>
      <c r="F38" s="34">
        <v>7.5</v>
      </c>
      <c r="G38" s="34">
        <v>0</v>
      </c>
      <c r="H38" s="34">
        <v>0</v>
      </c>
      <c r="I38" s="13">
        <f t="shared" si="4"/>
        <v>5</v>
      </c>
      <c r="J38" s="33">
        <f t="shared" si="5"/>
        <v>37.5</v>
      </c>
      <c r="K38" s="3" t="s">
        <v>24</v>
      </c>
      <c r="L38" s="16">
        <f>IF(AND(VLOOKUP(K38,'Full Time Working Hours'!$A$4:$J$17,9,FALSE)&gt;0, (I38&gt;0)),VLOOKUP(K38,'Full Time Working Hours'!$A$4:$J$17,9,FALSE),0)</f>
        <v>5</v>
      </c>
      <c r="M38" s="16">
        <f>IF(AND(VLOOKUP(K38,'Full Time Working Hours'!$A$4:$J$17,10,FALSE)&gt;0, (J38&gt;0)),VLOOKUP(K38,'Full Time Working Hours'!$A$4:$J$17,10,FALSE),0)</f>
        <v>45</v>
      </c>
      <c r="N38" s="27">
        <f t="shared" si="6"/>
        <v>100</v>
      </c>
      <c r="O38" s="28">
        <f t="shared" si="7"/>
        <v>83.333333333333329</v>
      </c>
      <c r="P38" s="21">
        <f>CEILING(IF(N38&gt;0, (N38 / 100) * IF(AND(VLOOKUP(K38,'Full Time Working Hours'!$A$4:$M$17,12,FALSE)&gt;0, (I38&gt;0)),VLOOKUP(K38,'Full Time Working Hours'!$A$4:$M$17,12,FALSE),0), 0), 0.5)</f>
        <v>28</v>
      </c>
      <c r="Q38" s="22">
        <f>CEILING(IF($N38&gt;0, ($N38 / 100) * IF(AND(VLOOKUP($K38,'Full Time Working Hours'!$A$4:$M$17,13,FALSE)&gt;0, ($I38&gt;0)),VLOOKUP($K38,'Full Time Working Hours'!$A$4:$M$17,13,FALSE),0), 0), 0.5)</f>
        <v>252</v>
      </c>
      <c r="R38" s="23">
        <f>CEILING(IF($O38&gt;0, ($O38 / 100) * IF(AND(VLOOKUP($K38,'Full Time Working Hours'!$A$4:$M$17,13,FALSE)&gt;0, ($I38&gt;0)),VLOOKUP($K38,'Full Time Working Hours'!$A$4:$M$17,12,FALSE),0), 0), 0.5)</f>
        <v>23.5</v>
      </c>
      <c r="S38" s="24">
        <f>CEILING(IF($O38&gt;0, ($O38 / 100) * IF(AND(VLOOKUP($K38,'Full Time Working Hours'!$A$4:$M$17,13,FALSE)&gt;0, ($I38&gt;0)),VLOOKUP($K38,'Full Time Working Hours'!$A$4:$M$17,13,FALSE),0), 0), 0.5)</f>
        <v>210</v>
      </c>
    </row>
    <row r="39" spans="1:19" ht="18.75" x14ac:dyDescent="0.4">
      <c r="A39" s="4" t="s">
        <v>70</v>
      </c>
      <c r="B39" s="34">
        <v>7.5</v>
      </c>
      <c r="C39" s="34">
        <v>7.5</v>
      </c>
      <c r="D39" s="34">
        <v>7.5</v>
      </c>
      <c r="E39" s="34">
        <v>7.5</v>
      </c>
      <c r="F39" s="34">
        <v>7.5</v>
      </c>
      <c r="G39" s="34">
        <v>0</v>
      </c>
      <c r="H39" s="34">
        <v>0</v>
      </c>
      <c r="I39" s="13">
        <f t="shared" si="4"/>
        <v>5</v>
      </c>
      <c r="J39" s="33">
        <f t="shared" si="5"/>
        <v>37.5</v>
      </c>
      <c r="K39" s="3" t="s">
        <v>24</v>
      </c>
      <c r="L39" s="16">
        <f>IF(AND(VLOOKUP(K39,'Full Time Working Hours'!$A$4:$J$17,9,FALSE)&gt;0, (I39&gt;0)),VLOOKUP(K39,'Full Time Working Hours'!$A$4:$J$17,9,FALSE),0)</f>
        <v>5</v>
      </c>
      <c r="M39" s="16">
        <f>IF(AND(VLOOKUP(K39,'Full Time Working Hours'!$A$4:$J$17,10,FALSE)&gt;0, (J39&gt;0)),VLOOKUP(K39,'Full Time Working Hours'!$A$4:$J$17,10,FALSE),0)</f>
        <v>45</v>
      </c>
      <c r="N39" s="27">
        <f t="shared" si="6"/>
        <v>100</v>
      </c>
      <c r="O39" s="28">
        <f t="shared" si="7"/>
        <v>83.333333333333329</v>
      </c>
      <c r="P39" s="21">
        <f>CEILING(IF(N39&gt;0, (N39 / 100) * IF(AND(VLOOKUP(K39,'Full Time Working Hours'!$A$4:$M$17,12,FALSE)&gt;0, (I39&gt;0)),VLOOKUP(K39,'Full Time Working Hours'!$A$4:$M$17,12,FALSE),0), 0), 0.5)</f>
        <v>28</v>
      </c>
      <c r="Q39" s="22">
        <f>CEILING(IF($N39&gt;0, ($N39 / 100) * IF(AND(VLOOKUP($K39,'Full Time Working Hours'!$A$4:$M$17,13,FALSE)&gt;0, ($I39&gt;0)),VLOOKUP($K39,'Full Time Working Hours'!$A$4:$M$17,13,FALSE),0), 0), 0.5)</f>
        <v>252</v>
      </c>
      <c r="R39" s="23">
        <f>CEILING(IF($O39&gt;0, ($O39 / 100) * IF(AND(VLOOKUP($K39,'Full Time Working Hours'!$A$4:$M$17,13,FALSE)&gt;0, ($I39&gt;0)),VLOOKUP($K39,'Full Time Working Hours'!$A$4:$M$17,12,FALSE),0), 0), 0.5)</f>
        <v>23.5</v>
      </c>
      <c r="S39" s="24">
        <f>CEILING(IF($O39&gt;0, ($O39 / 100) * IF(AND(VLOOKUP($K39,'Full Time Working Hours'!$A$4:$M$17,13,FALSE)&gt;0, ($I39&gt;0)),VLOOKUP($K39,'Full Time Working Hours'!$A$4:$M$17,13,FALSE),0), 0), 0.5)</f>
        <v>210</v>
      </c>
    </row>
    <row r="40" spans="1:19" ht="18.75" x14ac:dyDescent="0.4">
      <c r="A40" s="4" t="s">
        <v>71</v>
      </c>
      <c r="B40" s="34">
        <v>7.5</v>
      </c>
      <c r="C40" s="34">
        <v>7.5</v>
      </c>
      <c r="D40" s="34">
        <v>7.5</v>
      </c>
      <c r="E40" s="34">
        <v>7.5</v>
      </c>
      <c r="F40" s="34">
        <v>7.5</v>
      </c>
      <c r="G40" s="34">
        <v>0</v>
      </c>
      <c r="H40" s="34">
        <v>0</v>
      </c>
      <c r="I40" s="13">
        <f t="shared" si="4"/>
        <v>5</v>
      </c>
      <c r="J40" s="33">
        <f t="shared" si="5"/>
        <v>37.5</v>
      </c>
      <c r="K40" s="3" t="s">
        <v>24</v>
      </c>
      <c r="L40" s="16">
        <f>IF(AND(VLOOKUP(K40,'Full Time Working Hours'!$A$4:$J$17,9,FALSE)&gt;0, (I40&gt;0)),VLOOKUP(K40,'Full Time Working Hours'!$A$4:$J$17,9,FALSE),0)</f>
        <v>5</v>
      </c>
      <c r="M40" s="16">
        <f>IF(AND(VLOOKUP(K40,'Full Time Working Hours'!$A$4:$J$17,10,FALSE)&gt;0, (J40&gt;0)),VLOOKUP(K40,'Full Time Working Hours'!$A$4:$J$17,10,FALSE),0)</f>
        <v>45</v>
      </c>
      <c r="N40" s="27">
        <f t="shared" si="6"/>
        <v>100</v>
      </c>
      <c r="O40" s="28">
        <f t="shared" si="7"/>
        <v>83.333333333333329</v>
      </c>
      <c r="P40" s="21">
        <f>CEILING(IF(N40&gt;0, (N40 / 100) * IF(AND(VLOOKUP(K40,'Full Time Working Hours'!$A$4:$M$17,12,FALSE)&gt;0, (I40&gt;0)),VLOOKUP(K40,'Full Time Working Hours'!$A$4:$M$17,12,FALSE),0), 0), 0.5)</f>
        <v>28</v>
      </c>
      <c r="Q40" s="22">
        <f>CEILING(IF($N40&gt;0, ($N40 / 100) * IF(AND(VLOOKUP($K40,'Full Time Working Hours'!$A$4:$M$17,13,FALSE)&gt;0, ($I40&gt;0)),VLOOKUP($K40,'Full Time Working Hours'!$A$4:$M$17,13,FALSE),0), 0), 0.5)</f>
        <v>252</v>
      </c>
      <c r="R40" s="23">
        <f>CEILING(IF($O40&gt;0, ($O40 / 100) * IF(AND(VLOOKUP($K40,'Full Time Working Hours'!$A$4:$M$17,13,FALSE)&gt;0, ($I40&gt;0)),VLOOKUP($K40,'Full Time Working Hours'!$A$4:$M$17,12,FALSE),0), 0), 0.5)</f>
        <v>23.5</v>
      </c>
      <c r="S40" s="24">
        <f>CEILING(IF($O40&gt;0, ($O40 / 100) * IF(AND(VLOOKUP($K40,'Full Time Working Hours'!$A$4:$M$17,13,FALSE)&gt;0, ($I40&gt;0)),VLOOKUP($K40,'Full Time Working Hours'!$A$4:$M$17,13,FALSE),0), 0), 0.5)</f>
        <v>210</v>
      </c>
    </row>
    <row r="41" spans="1:19" ht="18.75" x14ac:dyDescent="0.4">
      <c r="A41" s="4" t="s">
        <v>72</v>
      </c>
      <c r="B41" s="34">
        <v>8</v>
      </c>
      <c r="C41" s="34">
        <v>8</v>
      </c>
      <c r="D41" s="34">
        <v>8</v>
      </c>
      <c r="E41" s="34">
        <v>8</v>
      </c>
      <c r="F41" s="34">
        <v>8</v>
      </c>
      <c r="G41" s="34">
        <v>0</v>
      </c>
      <c r="H41" s="34">
        <v>0</v>
      </c>
      <c r="I41" s="13">
        <f t="shared" si="4"/>
        <v>5</v>
      </c>
      <c r="J41" s="33">
        <f t="shared" si="5"/>
        <v>40</v>
      </c>
      <c r="K41" s="3" t="s">
        <v>24</v>
      </c>
      <c r="L41" s="16">
        <f>IF(AND(VLOOKUP(K41,'Full Time Working Hours'!$A$4:$J$17,9,FALSE)&gt;0, (I41&gt;0)),VLOOKUP(K41,'Full Time Working Hours'!$A$4:$J$17,9,FALSE),0)</f>
        <v>5</v>
      </c>
      <c r="M41" s="16">
        <f>IF(AND(VLOOKUP(K41,'Full Time Working Hours'!$A$4:$J$17,10,FALSE)&gt;0, (J41&gt;0)),VLOOKUP(K41,'Full Time Working Hours'!$A$4:$J$17,10,FALSE),0)</f>
        <v>45</v>
      </c>
      <c r="N41" s="27">
        <f t="shared" si="6"/>
        <v>100</v>
      </c>
      <c r="O41" s="28">
        <f t="shared" si="7"/>
        <v>88.888888888888886</v>
      </c>
      <c r="P41" s="21">
        <f>CEILING(IF(N41&gt;0, (N41 / 100) * IF(AND(VLOOKUP(K41,'Full Time Working Hours'!$A$4:$M$17,12,FALSE)&gt;0, (I41&gt;0)),VLOOKUP(K41,'Full Time Working Hours'!$A$4:$M$17,12,FALSE),0), 0), 0.5)</f>
        <v>28</v>
      </c>
      <c r="Q41" s="22">
        <f>CEILING(IF($N41&gt;0, ($N41 / 100) * IF(AND(VLOOKUP($K41,'Full Time Working Hours'!$A$4:$M$17,13,FALSE)&gt;0, ($I41&gt;0)),VLOOKUP($K41,'Full Time Working Hours'!$A$4:$M$17,13,FALSE),0), 0), 0.5)</f>
        <v>252</v>
      </c>
      <c r="R41" s="23">
        <f>CEILING(IF($O41&gt;0, ($O41 / 100) * IF(AND(VLOOKUP($K41,'Full Time Working Hours'!$A$4:$M$17,13,FALSE)&gt;0, ($I41&gt;0)),VLOOKUP($K41,'Full Time Working Hours'!$A$4:$M$17,12,FALSE),0), 0), 0.5)</f>
        <v>25</v>
      </c>
      <c r="S41" s="24">
        <f>CEILING(IF($O41&gt;0, ($O41 / 100) * IF(AND(VLOOKUP($K41,'Full Time Working Hours'!$A$4:$M$17,13,FALSE)&gt;0, ($I41&gt;0)),VLOOKUP($K41,'Full Time Working Hours'!$A$4:$M$17,13,FALSE),0), 0), 0.5)</f>
        <v>224</v>
      </c>
    </row>
    <row r="42" spans="1:19" ht="18.75" x14ac:dyDescent="0.4">
      <c r="A42" s="4" t="s">
        <v>73</v>
      </c>
      <c r="B42" s="34">
        <v>8</v>
      </c>
      <c r="C42" s="34">
        <v>8</v>
      </c>
      <c r="D42" s="34">
        <v>8</v>
      </c>
      <c r="E42" s="34">
        <v>8</v>
      </c>
      <c r="F42" s="34">
        <v>8</v>
      </c>
      <c r="G42" s="34">
        <v>0</v>
      </c>
      <c r="H42" s="34">
        <v>0</v>
      </c>
      <c r="I42" s="13">
        <f t="shared" si="4"/>
        <v>5</v>
      </c>
      <c r="J42" s="33">
        <f t="shared" si="5"/>
        <v>40</v>
      </c>
      <c r="K42" s="3" t="s">
        <v>20</v>
      </c>
      <c r="L42" s="16">
        <f>IF(AND(VLOOKUP(K42,'Full Time Working Hours'!$A$4:$J$17,9,FALSE)&gt;0, (I42&gt;0)),VLOOKUP(K42,'Full Time Working Hours'!$A$4:$J$17,9,FALSE),0)</f>
        <v>5</v>
      </c>
      <c r="M42" s="16">
        <f>IF(AND(VLOOKUP(K42,'Full Time Working Hours'!$A$4:$J$17,10,FALSE)&gt;0, (J42&gt;0)),VLOOKUP(K42,'Full Time Working Hours'!$A$4:$J$17,10,FALSE),0)</f>
        <v>37</v>
      </c>
      <c r="N42" s="27">
        <f t="shared" si="6"/>
        <v>100</v>
      </c>
      <c r="O42" s="28">
        <f t="shared" si="7"/>
        <v>108.10810810810811</v>
      </c>
      <c r="P42" s="21">
        <f>CEILING(IF(N42&gt;0, (N42 / 100) * IF(AND(VLOOKUP(K42,'Full Time Working Hours'!$A$4:$M$17,12,FALSE)&gt;0, (I42&gt;0)),VLOOKUP(K42,'Full Time Working Hours'!$A$4:$M$17,12,FALSE),0), 0), 0.5)</f>
        <v>28</v>
      </c>
      <c r="Q42" s="22">
        <f>CEILING(IF($N42&gt;0, ($N42 / 100) * IF(AND(VLOOKUP($K42,'Full Time Working Hours'!$A$4:$M$17,13,FALSE)&gt;0, ($I42&gt;0)),VLOOKUP($K42,'Full Time Working Hours'!$A$4:$M$17,13,FALSE),0), 0), 0.5)</f>
        <v>207.5</v>
      </c>
      <c r="R42" s="23">
        <f>CEILING(IF($O42&gt;0, ($O42 / 100) * IF(AND(VLOOKUP($K42,'Full Time Working Hours'!$A$4:$M$17,13,FALSE)&gt;0, ($I42&gt;0)),VLOOKUP($K42,'Full Time Working Hours'!$A$4:$M$17,12,FALSE),0), 0), 0.5)</f>
        <v>30.5</v>
      </c>
      <c r="S42" s="24">
        <f>CEILING(IF($O42&gt;0, ($O42 / 100) * IF(AND(VLOOKUP($K42,'Full Time Working Hours'!$A$4:$M$17,13,FALSE)&gt;0, ($I42&gt;0)),VLOOKUP($K42,'Full Time Working Hours'!$A$4:$M$17,13,FALSE),0), 0), 0.5)</f>
        <v>224</v>
      </c>
    </row>
    <row r="43" spans="1:19" ht="18.75" x14ac:dyDescent="0.4">
      <c r="A43" s="4" t="s">
        <v>74</v>
      </c>
      <c r="B43" s="34">
        <v>8</v>
      </c>
      <c r="C43" s="34">
        <v>8</v>
      </c>
      <c r="D43" s="34">
        <v>8</v>
      </c>
      <c r="E43" s="34">
        <v>8</v>
      </c>
      <c r="F43" s="34">
        <v>8</v>
      </c>
      <c r="G43" s="34">
        <v>0</v>
      </c>
      <c r="H43" s="34">
        <v>0</v>
      </c>
      <c r="I43" s="13">
        <f t="shared" si="4"/>
        <v>5</v>
      </c>
      <c r="J43" s="33">
        <f t="shared" si="5"/>
        <v>40</v>
      </c>
      <c r="K43" s="3" t="s">
        <v>12</v>
      </c>
      <c r="L43" s="16">
        <f>IF(AND(VLOOKUP(K43,'Full Time Working Hours'!$A$4:$J$17,9,FALSE)&gt;0, (I43&gt;0)),VLOOKUP(K43,'Full Time Working Hours'!$A$4:$J$17,9,FALSE),0)</f>
        <v>5</v>
      </c>
      <c r="M43" s="16">
        <f>IF(AND(VLOOKUP(K43,'Full Time Working Hours'!$A$4:$J$17,10,FALSE)&gt;0, (J43&gt;0)),VLOOKUP(K43,'Full Time Working Hours'!$A$4:$J$17,10,FALSE),0)</f>
        <v>37.5</v>
      </c>
      <c r="N43" s="27">
        <f t="shared" si="6"/>
        <v>100</v>
      </c>
      <c r="O43" s="28">
        <f t="shared" si="7"/>
        <v>106.66666666666667</v>
      </c>
      <c r="P43" s="21">
        <f>CEILING(IF(N43&gt;0, (N43 / 100) * IF(AND(VLOOKUP(K43,'Full Time Working Hours'!$A$4:$M$17,12,FALSE)&gt;0, (I43&gt;0)),VLOOKUP(K43,'Full Time Working Hours'!$A$4:$M$17,12,FALSE),0), 0), 0.5)</f>
        <v>28</v>
      </c>
      <c r="Q43" s="22">
        <f>CEILING(IF($N43&gt;0, ($N43 / 100) * IF(AND(VLOOKUP($K43,'Full Time Working Hours'!$A$4:$M$17,13,FALSE)&gt;0, ($I43&gt;0)),VLOOKUP($K43,'Full Time Working Hours'!$A$4:$M$17,13,FALSE),0), 0), 0.5)</f>
        <v>210</v>
      </c>
      <c r="R43" s="23">
        <f>CEILING(IF($O43&gt;0, ($O43 / 100) * IF(AND(VLOOKUP($K43,'Full Time Working Hours'!$A$4:$M$17,13,FALSE)&gt;0, ($I43&gt;0)),VLOOKUP($K43,'Full Time Working Hours'!$A$4:$M$17,12,FALSE),0), 0), 0.5)</f>
        <v>30</v>
      </c>
      <c r="S43" s="24">
        <f>CEILING(IF($O43&gt;0, ($O43 / 100) * IF(AND(VLOOKUP($K43,'Full Time Working Hours'!$A$4:$M$17,13,FALSE)&gt;0, ($I43&gt;0)),VLOOKUP($K43,'Full Time Working Hours'!$A$4:$M$17,13,FALSE),0), 0), 0.5)</f>
        <v>224</v>
      </c>
    </row>
    <row r="44" spans="1:19" ht="18.75" x14ac:dyDescent="0.4">
      <c r="A44" s="4" t="s">
        <v>75</v>
      </c>
      <c r="B44" s="34">
        <v>8</v>
      </c>
      <c r="C44" s="34">
        <v>8</v>
      </c>
      <c r="D44" s="34">
        <v>8</v>
      </c>
      <c r="E44" s="34">
        <v>8</v>
      </c>
      <c r="F44" s="34">
        <v>8</v>
      </c>
      <c r="G44" s="34">
        <v>0</v>
      </c>
      <c r="H44" s="34">
        <v>0</v>
      </c>
      <c r="I44" s="13">
        <f t="shared" si="4"/>
        <v>5</v>
      </c>
      <c r="J44" s="33">
        <f t="shared" si="5"/>
        <v>40</v>
      </c>
      <c r="K44" s="3" t="s">
        <v>16</v>
      </c>
      <c r="L44" s="16">
        <f>IF(AND(VLOOKUP(K44,'Full Time Working Hours'!$A$4:$J$17,9,FALSE)&gt;0, (I44&gt;0)),VLOOKUP(K44,'Full Time Working Hours'!$A$4:$J$17,9,FALSE),0)</f>
        <v>5</v>
      </c>
      <c r="M44" s="16">
        <f>IF(AND(VLOOKUP(K44,'Full Time Working Hours'!$A$4:$J$17,10,FALSE)&gt;0, (J44&gt;0)),VLOOKUP(K44,'Full Time Working Hours'!$A$4:$J$17,10,FALSE),0)</f>
        <v>37</v>
      </c>
      <c r="N44" s="27">
        <f t="shared" si="6"/>
        <v>100</v>
      </c>
      <c r="O44" s="28">
        <f t="shared" si="7"/>
        <v>108.10810810810811</v>
      </c>
      <c r="P44" s="21">
        <f>CEILING(IF(N44&gt;0, (N44 / 100) * IF(AND(VLOOKUP(K44,'Full Time Working Hours'!$A$4:$M$17,12,FALSE)&gt;0, (I44&gt;0)),VLOOKUP(K44,'Full Time Working Hours'!$A$4:$M$17,12,FALSE),0), 0), 0.5)</f>
        <v>28</v>
      </c>
      <c r="Q44" s="22">
        <f>CEILING(IF($N44&gt;0, ($N44 / 100) * IF(AND(VLOOKUP($K44,'Full Time Working Hours'!$A$4:$M$17,13,FALSE)&gt;0, ($I44&gt;0)),VLOOKUP($K44,'Full Time Working Hours'!$A$4:$M$17,13,FALSE),0), 0), 0.5)</f>
        <v>207.5</v>
      </c>
      <c r="R44" s="23">
        <f>CEILING(IF($O44&gt;0, ($O44 / 100) * IF(AND(VLOOKUP($K44,'Full Time Working Hours'!$A$4:$M$17,13,FALSE)&gt;0, ($I44&gt;0)),VLOOKUP($K44,'Full Time Working Hours'!$A$4:$M$17,12,FALSE),0), 0), 0.5)</f>
        <v>30.5</v>
      </c>
      <c r="S44" s="24">
        <f>CEILING(IF($O44&gt;0, ($O44 / 100) * IF(AND(VLOOKUP($K44,'Full Time Working Hours'!$A$4:$M$17,13,FALSE)&gt;0, ($I44&gt;0)),VLOOKUP($K44,'Full Time Working Hours'!$A$4:$M$17,13,FALSE),0), 0), 0.5)</f>
        <v>224</v>
      </c>
    </row>
    <row r="45" spans="1:19" ht="18.75" x14ac:dyDescent="0.4">
      <c r="A45" s="4" t="s">
        <v>76</v>
      </c>
      <c r="B45" s="34">
        <v>8</v>
      </c>
      <c r="C45" s="34">
        <v>8</v>
      </c>
      <c r="D45" s="34">
        <v>8</v>
      </c>
      <c r="E45" s="34">
        <v>8</v>
      </c>
      <c r="F45" s="34">
        <v>8</v>
      </c>
      <c r="G45" s="34">
        <v>0</v>
      </c>
      <c r="H45" s="34">
        <v>0</v>
      </c>
      <c r="I45" s="13">
        <f t="shared" si="4"/>
        <v>5</v>
      </c>
      <c r="J45" s="33">
        <f t="shared" si="5"/>
        <v>40</v>
      </c>
      <c r="K45" s="3" t="s">
        <v>17</v>
      </c>
      <c r="L45" s="16">
        <f>IF(AND(VLOOKUP(K45,'Full Time Working Hours'!$A$4:$J$17,9,FALSE)&gt;0, (I45&gt;0)),VLOOKUP(K45,'Full Time Working Hours'!$A$4:$J$17,9,FALSE),0)</f>
        <v>4</v>
      </c>
      <c r="M45" s="16">
        <f>IF(AND(VLOOKUP(K45,'Full Time Working Hours'!$A$4:$J$17,10,FALSE)&gt;0, (J45&gt;0)),VLOOKUP(K45,'Full Time Working Hours'!$A$4:$J$17,10,FALSE),0)</f>
        <v>36</v>
      </c>
      <c r="N45" s="27">
        <f t="shared" si="6"/>
        <v>125</v>
      </c>
      <c r="O45" s="28">
        <f t="shared" si="7"/>
        <v>111.11111111111111</v>
      </c>
      <c r="P45" s="21">
        <f>CEILING(IF(N45&gt;0, (N45 / 100) * IF(AND(VLOOKUP(K45,'Full Time Working Hours'!$A$4:$M$17,12,FALSE)&gt;0, (I45&gt;0)),VLOOKUP(K45,'Full Time Working Hours'!$A$4:$M$17,12,FALSE),0), 0), 0.5)</f>
        <v>35</v>
      </c>
      <c r="Q45" s="22">
        <f>CEILING(IF($N45&gt;0, ($N45 / 100) * IF(AND(VLOOKUP($K45,'Full Time Working Hours'!$A$4:$M$17,13,FALSE)&gt;0, ($I45&gt;0)),VLOOKUP($K45,'Full Time Working Hours'!$A$4:$M$17,13,FALSE),0), 0), 0.5)</f>
        <v>315</v>
      </c>
      <c r="R45" s="23">
        <f>CEILING(IF($O45&gt;0, ($O45 / 100) * IF(AND(VLOOKUP($K45,'Full Time Working Hours'!$A$4:$M$17,13,FALSE)&gt;0, ($I45&gt;0)),VLOOKUP($K45,'Full Time Working Hours'!$A$4:$M$17,12,FALSE),0), 0), 0.5)</f>
        <v>31.5</v>
      </c>
      <c r="S45" s="24">
        <f>CEILING(IF($O45&gt;0, ($O45 / 100) * IF(AND(VLOOKUP($K45,'Full Time Working Hours'!$A$4:$M$17,13,FALSE)&gt;0, ($I45&gt;0)),VLOOKUP($K45,'Full Time Working Hours'!$A$4:$M$17,13,FALSE),0), 0), 0.5)</f>
        <v>280</v>
      </c>
    </row>
    <row r="46" spans="1:19" ht="18.75" x14ac:dyDescent="0.4">
      <c r="A46" s="4" t="s">
        <v>77</v>
      </c>
      <c r="B46" s="34">
        <v>8</v>
      </c>
      <c r="C46" s="34">
        <v>8</v>
      </c>
      <c r="D46" s="34">
        <v>8</v>
      </c>
      <c r="E46" s="34">
        <v>8</v>
      </c>
      <c r="F46" s="34">
        <v>8</v>
      </c>
      <c r="G46" s="34">
        <v>0</v>
      </c>
      <c r="H46" s="34">
        <v>0</v>
      </c>
      <c r="I46" s="13">
        <f t="shared" si="4"/>
        <v>5</v>
      </c>
      <c r="J46" s="33">
        <f t="shared" si="5"/>
        <v>40</v>
      </c>
      <c r="K46" s="3" t="s">
        <v>17</v>
      </c>
      <c r="L46" s="16">
        <f>IF(AND(VLOOKUP(K46,'Full Time Working Hours'!$A$4:$J$17,9,FALSE)&gt;0, (I46&gt;0)),VLOOKUP(K46,'Full Time Working Hours'!$A$4:$J$17,9,FALSE),0)</f>
        <v>4</v>
      </c>
      <c r="M46" s="16">
        <f>IF(AND(VLOOKUP(K46,'Full Time Working Hours'!$A$4:$J$17,10,FALSE)&gt;0, (J46&gt;0)),VLOOKUP(K46,'Full Time Working Hours'!$A$4:$J$17,10,FALSE),0)</f>
        <v>36</v>
      </c>
      <c r="N46" s="27">
        <f t="shared" si="6"/>
        <v>125</v>
      </c>
      <c r="O46" s="28">
        <f t="shared" si="7"/>
        <v>111.11111111111111</v>
      </c>
      <c r="P46" s="21">
        <f>CEILING(IF(N46&gt;0, (N46 / 100) * IF(AND(VLOOKUP(K46,'Full Time Working Hours'!$A$4:$M$17,12,FALSE)&gt;0, (I46&gt;0)),VLOOKUP(K46,'Full Time Working Hours'!$A$4:$M$17,12,FALSE),0), 0), 0.5)</f>
        <v>35</v>
      </c>
      <c r="Q46" s="22">
        <f>CEILING(IF($N46&gt;0, ($N46 / 100) * IF(AND(VLOOKUP($K46,'Full Time Working Hours'!$A$4:$M$17,13,FALSE)&gt;0, ($I46&gt;0)),VLOOKUP($K46,'Full Time Working Hours'!$A$4:$M$17,13,FALSE),0), 0), 0.5)</f>
        <v>315</v>
      </c>
      <c r="R46" s="23">
        <f>CEILING(IF($O46&gt;0, ($O46 / 100) * IF(AND(VLOOKUP($K46,'Full Time Working Hours'!$A$4:$M$17,13,FALSE)&gt;0, ($I46&gt;0)),VLOOKUP($K46,'Full Time Working Hours'!$A$4:$M$17,12,FALSE),0), 0), 0.5)</f>
        <v>31.5</v>
      </c>
      <c r="S46" s="24">
        <f>CEILING(IF($O46&gt;0, ($O46 / 100) * IF(AND(VLOOKUP($K46,'Full Time Working Hours'!$A$4:$M$17,13,FALSE)&gt;0, ($I46&gt;0)),VLOOKUP($K46,'Full Time Working Hours'!$A$4:$M$17,13,FALSE),0), 0), 0.5)</f>
        <v>280</v>
      </c>
    </row>
    <row r="47" spans="1:19" ht="18.75" x14ac:dyDescent="0.4">
      <c r="A47" s="4" t="s">
        <v>78</v>
      </c>
      <c r="B47" s="34">
        <v>8</v>
      </c>
      <c r="C47" s="34">
        <v>8</v>
      </c>
      <c r="D47" s="34">
        <v>8</v>
      </c>
      <c r="E47" s="34">
        <v>8</v>
      </c>
      <c r="F47" s="34">
        <v>8</v>
      </c>
      <c r="G47" s="34">
        <v>0</v>
      </c>
      <c r="H47" s="34">
        <v>0</v>
      </c>
      <c r="I47" s="13">
        <f t="shared" si="4"/>
        <v>5</v>
      </c>
      <c r="J47" s="33">
        <f t="shared" si="5"/>
        <v>40</v>
      </c>
      <c r="K47" s="3" t="s">
        <v>22</v>
      </c>
      <c r="L47" s="16">
        <f>IF(AND(VLOOKUP(K47,'Full Time Working Hours'!$A$4:$J$17,9,FALSE)&gt;0, (I47&gt;0)),VLOOKUP(K47,'Full Time Working Hours'!$A$4:$J$17,9,FALSE),0)</f>
        <v>4</v>
      </c>
      <c r="M47" s="16">
        <f>IF(AND(VLOOKUP(K47,'Full Time Working Hours'!$A$4:$J$17,10,FALSE)&gt;0, (J47&gt;0)),VLOOKUP(K47,'Full Time Working Hours'!$A$4:$J$17,10,FALSE),0)</f>
        <v>48</v>
      </c>
      <c r="N47" s="27">
        <f t="shared" si="6"/>
        <v>125</v>
      </c>
      <c r="O47" s="28">
        <f t="shared" si="7"/>
        <v>83.333333333333329</v>
      </c>
      <c r="P47" s="21">
        <f>CEILING(IF(N47&gt;0, (N47 / 100) * IF(AND(VLOOKUP(K47,'Full Time Working Hours'!$A$4:$M$17,12,FALSE)&gt;0, (I47&gt;0)),VLOOKUP(K47,'Full Time Working Hours'!$A$4:$M$17,12,FALSE),0), 0), 0.5)</f>
        <v>35</v>
      </c>
      <c r="Q47" s="22">
        <f>CEILING(IF($N47&gt;0, ($N47 / 100) * IF(AND(VLOOKUP($K47,'Full Time Working Hours'!$A$4:$M$17,13,FALSE)&gt;0, ($I47&gt;0)),VLOOKUP($K47,'Full Time Working Hours'!$A$4:$M$17,13,FALSE),0), 0), 0.5)</f>
        <v>420</v>
      </c>
      <c r="R47" s="23">
        <f>CEILING(IF($O47&gt;0, ($O47 / 100) * IF(AND(VLOOKUP($K47,'Full Time Working Hours'!$A$4:$M$17,13,FALSE)&gt;0, ($I47&gt;0)),VLOOKUP($K47,'Full Time Working Hours'!$A$4:$M$17,12,FALSE),0), 0), 0.5)</f>
        <v>23.5</v>
      </c>
      <c r="S47" s="24">
        <f>CEILING(IF($O47&gt;0, ($O47 / 100) * IF(AND(VLOOKUP($K47,'Full Time Working Hours'!$A$4:$M$17,13,FALSE)&gt;0, ($I47&gt;0)),VLOOKUP($K47,'Full Time Working Hours'!$A$4:$M$17,13,FALSE),0), 0), 0.5)</f>
        <v>280</v>
      </c>
    </row>
    <row r="48" spans="1:19" ht="18.75" x14ac:dyDescent="0.4">
      <c r="A48" s="4" t="s">
        <v>79</v>
      </c>
      <c r="B48" s="34">
        <v>8</v>
      </c>
      <c r="C48" s="34">
        <v>8</v>
      </c>
      <c r="D48" s="34">
        <v>8</v>
      </c>
      <c r="E48" s="34">
        <v>8</v>
      </c>
      <c r="F48" s="34">
        <v>8</v>
      </c>
      <c r="G48" s="34">
        <v>0</v>
      </c>
      <c r="H48" s="34">
        <v>0</v>
      </c>
      <c r="I48" s="13">
        <f t="shared" si="4"/>
        <v>5</v>
      </c>
      <c r="J48" s="33">
        <f t="shared" si="5"/>
        <v>40</v>
      </c>
      <c r="K48" s="3" t="s">
        <v>24</v>
      </c>
      <c r="L48" s="16">
        <f>IF(AND(VLOOKUP(K48,'Full Time Working Hours'!$A$4:$J$17,9,FALSE)&gt;0, (I48&gt;0)),VLOOKUP(K48,'Full Time Working Hours'!$A$4:$J$17,9,FALSE),0)</f>
        <v>5</v>
      </c>
      <c r="M48" s="16">
        <f>IF(AND(VLOOKUP(K48,'Full Time Working Hours'!$A$4:$J$17,10,FALSE)&gt;0, (J48&gt;0)),VLOOKUP(K48,'Full Time Working Hours'!$A$4:$J$17,10,FALSE),0)</f>
        <v>45</v>
      </c>
      <c r="N48" s="27">
        <f t="shared" si="6"/>
        <v>100</v>
      </c>
      <c r="O48" s="28">
        <f t="shared" si="7"/>
        <v>88.888888888888886</v>
      </c>
      <c r="P48" s="21">
        <f>CEILING(IF(N48&gt;0, (N48 / 100) * IF(AND(VLOOKUP(K48,'Full Time Working Hours'!$A$4:$M$17,12,FALSE)&gt;0, (I48&gt;0)),VLOOKUP(K48,'Full Time Working Hours'!$A$4:$M$17,12,FALSE),0), 0), 0.5)</f>
        <v>28</v>
      </c>
      <c r="Q48" s="22">
        <f>CEILING(IF($N48&gt;0, ($N48 / 100) * IF(AND(VLOOKUP($K48,'Full Time Working Hours'!$A$4:$M$17,13,FALSE)&gt;0, ($I48&gt;0)),VLOOKUP($K48,'Full Time Working Hours'!$A$4:$M$17,13,FALSE),0), 0), 0.5)</f>
        <v>252</v>
      </c>
      <c r="R48" s="23">
        <f>CEILING(IF($O48&gt;0, ($O48 / 100) * IF(AND(VLOOKUP($K48,'Full Time Working Hours'!$A$4:$M$17,13,FALSE)&gt;0, ($I48&gt;0)),VLOOKUP($K48,'Full Time Working Hours'!$A$4:$M$17,12,FALSE),0), 0), 0.5)</f>
        <v>25</v>
      </c>
      <c r="S48" s="24">
        <f>CEILING(IF($O48&gt;0, ($O48 / 100) * IF(AND(VLOOKUP($K48,'Full Time Working Hours'!$A$4:$M$17,13,FALSE)&gt;0, ($I48&gt;0)),VLOOKUP($K48,'Full Time Working Hours'!$A$4:$M$17,13,FALSE),0), 0), 0.5)</f>
        <v>224</v>
      </c>
    </row>
    <row r="49" spans="1:19" ht="18.75" x14ac:dyDescent="0.4">
      <c r="A49" s="4" t="s">
        <v>80</v>
      </c>
      <c r="B49" s="34">
        <v>8</v>
      </c>
      <c r="C49" s="34">
        <v>8</v>
      </c>
      <c r="D49" s="34">
        <v>8</v>
      </c>
      <c r="E49" s="34">
        <v>8</v>
      </c>
      <c r="F49" s="34">
        <v>8</v>
      </c>
      <c r="G49" s="34">
        <v>0</v>
      </c>
      <c r="H49" s="34">
        <v>0</v>
      </c>
      <c r="I49" s="13">
        <f t="shared" si="4"/>
        <v>5</v>
      </c>
      <c r="J49" s="33">
        <f t="shared" si="5"/>
        <v>40</v>
      </c>
      <c r="K49" s="3" t="s">
        <v>24</v>
      </c>
      <c r="L49" s="16">
        <f>IF(AND(VLOOKUP(K49,'Full Time Working Hours'!$A$4:$J$17,9,FALSE)&gt;0, (I49&gt;0)),VLOOKUP(K49,'Full Time Working Hours'!$A$4:$J$17,9,FALSE),0)</f>
        <v>5</v>
      </c>
      <c r="M49" s="16">
        <f>IF(AND(VLOOKUP(K49,'Full Time Working Hours'!$A$4:$J$17,10,FALSE)&gt;0, (J49&gt;0)),VLOOKUP(K49,'Full Time Working Hours'!$A$4:$J$17,10,FALSE),0)</f>
        <v>45</v>
      </c>
      <c r="N49" s="27">
        <f t="shared" si="6"/>
        <v>100</v>
      </c>
      <c r="O49" s="28">
        <f t="shared" si="7"/>
        <v>88.888888888888886</v>
      </c>
      <c r="P49" s="21">
        <f>CEILING(IF(N49&gt;0, (N49 / 100) * IF(AND(VLOOKUP(K49,'Full Time Working Hours'!$A$4:$M$17,12,FALSE)&gt;0, (I49&gt;0)),VLOOKUP(K49,'Full Time Working Hours'!$A$4:$M$17,12,FALSE),0), 0), 0.5)</f>
        <v>28</v>
      </c>
      <c r="Q49" s="22">
        <f>CEILING(IF($N49&gt;0, ($N49 / 100) * IF(AND(VLOOKUP($K49,'Full Time Working Hours'!$A$4:$M$17,13,FALSE)&gt;0, ($I49&gt;0)),VLOOKUP($K49,'Full Time Working Hours'!$A$4:$M$17,13,FALSE),0), 0), 0.5)</f>
        <v>252</v>
      </c>
      <c r="R49" s="23">
        <f>CEILING(IF($O49&gt;0, ($O49 / 100) * IF(AND(VLOOKUP($K49,'Full Time Working Hours'!$A$4:$M$17,13,FALSE)&gt;0, ($I49&gt;0)),VLOOKUP($K49,'Full Time Working Hours'!$A$4:$M$17,12,FALSE),0), 0), 0.5)</f>
        <v>25</v>
      </c>
      <c r="S49" s="24">
        <f>CEILING(IF($O49&gt;0, ($O49 / 100) * IF(AND(VLOOKUP($K49,'Full Time Working Hours'!$A$4:$M$17,13,FALSE)&gt;0, ($I49&gt;0)),VLOOKUP($K49,'Full Time Working Hours'!$A$4:$M$17,13,FALSE),0), 0), 0.5)</f>
        <v>224</v>
      </c>
    </row>
    <row r="50" spans="1:19" ht="18.75" x14ac:dyDescent="0.4">
      <c r="A50" s="4" t="s">
        <v>81</v>
      </c>
      <c r="B50" s="34">
        <v>8</v>
      </c>
      <c r="C50" s="34">
        <v>8</v>
      </c>
      <c r="D50" s="34">
        <v>8</v>
      </c>
      <c r="E50" s="34">
        <v>8</v>
      </c>
      <c r="F50" s="34">
        <v>8</v>
      </c>
      <c r="G50" s="34">
        <v>0</v>
      </c>
      <c r="H50" s="34">
        <v>0</v>
      </c>
      <c r="I50" s="13">
        <f t="shared" si="4"/>
        <v>5</v>
      </c>
      <c r="J50" s="33">
        <f t="shared" si="5"/>
        <v>40</v>
      </c>
      <c r="K50" s="3" t="s">
        <v>24</v>
      </c>
      <c r="L50" s="16">
        <f>IF(AND(VLOOKUP(K50,'Full Time Working Hours'!$A$4:$J$17,9,FALSE)&gt;0, (I50&gt;0)),VLOOKUP(K50,'Full Time Working Hours'!$A$4:$J$17,9,FALSE),0)</f>
        <v>5</v>
      </c>
      <c r="M50" s="16">
        <f>IF(AND(VLOOKUP(K50,'Full Time Working Hours'!$A$4:$J$17,10,FALSE)&gt;0, (J50&gt;0)),VLOOKUP(K50,'Full Time Working Hours'!$A$4:$J$17,10,FALSE),0)</f>
        <v>45</v>
      </c>
      <c r="N50" s="27">
        <f t="shared" si="6"/>
        <v>100</v>
      </c>
      <c r="O50" s="28">
        <f t="shared" si="7"/>
        <v>88.888888888888886</v>
      </c>
      <c r="P50" s="21">
        <f>CEILING(IF(N50&gt;0, (N50 / 100) * IF(AND(VLOOKUP(K50,'Full Time Working Hours'!$A$4:$M$17,12,FALSE)&gt;0, (I50&gt;0)),VLOOKUP(K50,'Full Time Working Hours'!$A$4:$M$17,12,FALSE),0), 0), 0.5)</f>
        <v>28</v>
      </c>
      <c r="Q50" s="22">
        <f>CEILING(IF($N50&gt;0, ($N50 / 100) * IF(AND(VLOOKUP($K50,'Full Time Working Hours'!$A$4:$M$17,13,FALSE)&gt;0, ($I50&gt;0)),VLOOKUP($K50,'Full Time Working Hours'!$A$4:$M$17,13,FALSE),0), 0), 0.5)</f>
        <v>252</v>
      </c>
      <c r="R50" s="23">
        <f>CEILING(IF($O50&gt;0, ($O50 / 100) * IF(AND(VLOOKUP($K50,'Full Time Working Hours'!$A$4:$M$17,13,FALSE)&gt;0, ($I50&gt;0)),VLOOKUP($K50,'Full Time Working Hours'!$A$4:$M$17,12,FALSE),0), 0), 0.5)</f>
        <v>25</v>
      </c>
      <c r="S50" s="24">
        <f>CEILING(IF($O50&gt;0, ($O50 / 100) * IF(AND(VLOOKUP($K50,'Full Time Working Hours'!$A$4:$M$17,13,FALSE)&gt;0, ($I50&gt;0)),VLOOKUP($K50,'Full Time Working Hours'!$A$4:$M$17,13,FALSE),0), 0), 0.5)</f>
        <v>224</v>
      </c>
    </row>
  </sheetData>
  <phoneticPr fontId="7" type="noConversion"/>
  <dataValidations count="2">
    <dataValidation type="list" allowBlank="1" showInputMessage="1" showErrorMessage="1" sqref="K4:K50" xr:uid="{57111347-672E-433F-898E-858528929B12}">
      <formula1>FullTimeHours</formula1>
    </dataValidation>
    <dataValidation type="decimal" allowBlank="1" showInputMessage="1" showErrorMessage="1" sqref="B4:H50" xr:uid="{04D6EB23-A545-4D64-A61D-DCCA06582C1C}">
      <formula1>0</formula1>
      <formula2>24</formula2>
    </dataValidation>
  </dataValidations>
  <hyperlinks>
    <hyperlink ref="A2" r:id="rId1" xr:uid="{1B40785A-9408-492B-944F-E7159352E33D}"/>
  </hyperlinks>
  <pageMargins left="0.7" right="0.7" top="0.75" bottom="0.75" header="0.3" footer="0.3"/>
  <pageSetup orientation="portrait" verticalDpi="0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NJ0ItdmScKyg0Qjtm9Ob01mK/DY6HCseUckZLZUetBM=</DigestValue>
    </Reference>
    <Reference Type="http://www.w3.org/2000/09/xmldsig#Object" URI="#idOfficeObject">
      <DigestMethod Algorithm="http://www.w3.org/2001/04/xmlenc#sha256"/>
      <DigestValue>HbauB0BWDiO1pyLMYq9PLNRgEKhTPQajqJmCt22oepE=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CwOMC07X6hTiPDH/v0ji6eeqllAJg6kU4sDC8Evuhuw=</DigestValue>
    </Reference>
  </SignedInfo>
  <SignatureValue>XpayNmLvWu3gibXmQ1GWZ+ELfSQJ4ATAwL2Dn3zW6zoRbTzbTwpTm6Ci6z1RcdU257WZT3KC3Rd2
g8ea8GJuBN0SapqNdeaRei50GkLCIMhpOx5laRY/tGlBPCBHZga0XngJp4kYaeRS3UhZqXm/bboW
Ky1GK9uYdIQMWlZHyzQeTEQVnRM7uGMR1xDqVOv19/q4gShrQNtcTMtrz2CV4s7Q/42Yh2G+vjPs
U5WO9sNcmyozfPLBtYWIA3j1IPPBflTEtwNd9B8ZpijsQXp/9osia6WC+dQyEE0R0n23LdLw6kVd
K/F9tet7Ct6qkZcHattif4O8ZQYw9xUjhzeG6DboeRtcs5MmGrc+ER5HjjMwdEpMGeVl3lFHAakt
0YSy0b6zQEGy+xcPf10Ik9Rjli16A04Z1Z1hLYrUaSk9IG1gg/UMpGN0hChZOGTNWLDqg/Pwe/QL
YfGGikrmBb0AVcH//YcGRF/Wp7T6XTFP2ZefIMeR6oLHVobIgi4cEEFVZW3SnUtdyk1eOdmuHiFh
fLrQRBDJq249erZPanXEYRqVW0T3BNUn1QPCO4UtziJFC/uVPB5bOtELWHuQHZE8VQxk0vDj2qdL
kjTRbpLg73tXkdPKL5jlyTakvsL+gIgaya568O1vvD57qn1ZbFrPFNBN+3aMBhvtPYo6S+z0/5I=
</SignatureValue>
  <KeyInfo>
    <X509Data>
      <X509Certificate>MIIHEzCCBXugAwIBAgIRANYy8GR6v/ZJlWO4FO1KudwwDQYJKoZIhvcNAQELBQAwVzELMAkGA1UEBhMCR0IxGDAWBgNVBAoTD1NlY3RpZ28gTGltaXRlZDEuMCwGA1UEAxMlU2VjdGlnbyBQdWJsaWMgQ29kZSBTaWduaW5nIENBIEVWIFIzNjAeFw0yMjAyMjMwMDAwMDBaFw0yNDAyMjMyMzU5NTlaMIHMMREwDwYDVQQFEwgwNDMzMjUwOTETMBEGCysGAQQBgjc8AgEDEwJHQjEdMBsGA1UEDxMUUHJpdmF0ZSBPcmdhbml6YXRpb24xCzAJBgNVBAYTAkdCMRgwFgYDVQQIDA9CdWNraW5naGFtc2hpcmUxLTArBgNVBAoMJFAgYW5kIEEgU29mdHdhcmUgU29sdXRpb25zIChVSykgTHRkLjEtMCsGA1UEAwwkUCBhbmQgQSBTb2Z0d2FyZSBTb2x1dGlvbnMgKFVLKSBMdGQuMIICIjANBgkqhkiG9w0BAQEFAAOCAg8AMIICCgKCAgEA/FTVihQd21Gg3KBl4DFtM6ii/PWWipvSkieIrXYxg3RxxhRkDYsydFderjWPz9jU02iq1tfktkgfVj51E7LX1UXzUQq44aHZppk2WdRISM5ndoYbww0nFd6QHafdCSr99d+0VckRO99YDEcYPQ34kl/QB40keIasbGvnA3kYMGmA2mC5ijjfoX+Ns8kWMWGPpK+SklTGxPrhbJPqMIEz2NknNocXJFHFPdxdiEI1mXSJdJEjxEGhnO4ZAL8B4O9QH6THmhY2kk4zR9KO79t7vdJ1rOvIXMwhOKSl6mdbMjrtxbKFfz3tXUCmMqrBaJoO2Z4xybWwRdoHoPGMe0lKLhUCIYTxzkuzL2xWS1lDcNRIn+UWJ7duY/z/Un9evrYLSpQqM731tHSI9dqj6XpNySYv4M+k+7FEp9jbAUF18cpx6t7n19i1Yfaeo0jx0Dq7Kfv0Pe0oqYG9OguWaViIKUq1erti05M/+EfZbJBnou5t+guB+heZmFDhUPX2AEoY+c55By+BXozX6ZCc/X1gYC5UyL6xjcIZ2WmqXDqhfeFvXysTd9rJL+iO6n1jAvcqhB19ideRDPYmiNbYcuDD9wgrEPgwwj3c7lq02K6wh85rWiVg3qDEP3+LLOQDf6nKy/AFWvEQVXdmk5FAnUgLxJZDJotE8+1RsxZuMDQnAc0CAwEAAaOCAeIwggHeMB8GA1UdIwQYMBaAFIEykkErKM1GyMSixio5EuxIqT8UMB0GA1UdDgQWBBS4LFV9EYXQsgPHk9GquZSwuCCPhjAOBgNVHQ8BAf8EBAMCB4AwDAYDVR0TAQH/BAIwADATBgNVHSUEDDAKBggrBgEFBQcDAzARBglghkgBhvhCAQEEBAMCBBAwSQYDVR0gBEIwQDA1BgwrBgEEAbIxAQIBBgEwJTAjBggrBgEFBQcCARYXaHR0cHM6Ly9zZWN0aWdvLmNvbS9DUFMwBwYFZ4EMAQMwSwYDVR0fBEQwQjBAoD6gPIY6aHR0cDovL2NybC5zZWN0aWdvLmNvbS9TZWN0aWdvUHVibGljQ29kZVNpZ25pbmdDQUVWUjM2LmNybDB7BggrBgEFBQcBAQRvMG0wRgYIKwYBBQUHMAKGOmh0dHA6Ly9jcnQuc2VjdGlnby5jb20vU2VjdGlnb1B1YmxpY0NvZGVTaWduaW5nQ0FFVlIzNi5jcnQwIwYIKwYBBQUHMAGGF2h0dHA6Ly9vY3NwLnNlY3RpZ28uY29tMEEGA1UdEQQ6MDigGwYIKwYBBQUHCAOgDzANDAtHQi0wNDMzMjUwOYEZc2VjdXJpdHlAcGFzb2Z0d2FyZS5jby51azANBgkqhkiG9w0BAQsFAAOCAYEAUvWIkLfWZI8PEwyhGnByFTDfm8N90m7wxp2DAvbLDh257sRNvDlXBD5HEq5MU9GA6xizvk5H9r7KvgWFzkaY99zeyTuX5vWw+4q+krvWEqB/9T+Wph2pmxxKjwj7+FMZC4XZbJPcXt0f/zE2yb4byx5SxiUJe4uavcAOPIS/tVJOOvqlGMJN+ChzrGPxbo9/j9a9he/XVDyXwdaszUGtHSzs3iW5uy6SSeGfzEMUJd3oaRwI6kgE+W/XvVpbQWcrN3X7uy7fnRxh8U2QsVkqAUOPtQMRSn5GFmSQ5oKvwl1Mi6iARvJd8P5QDMy1L5nVHhcv/AR5Hy2GHGGAP+qCAdPXBtE9M0B3Jqt+zFU6jRLvd7sNxigKtOk9adIn2hRmvv2uXHU9pWF3udS3Ab26qiohIPxuteU8+K6YtqRNaVdt/cEEvy03LIxwcE29FTUlzsIWZfk2+5QiM8L2y0dZGj9VuwkcQefqrqKsNivhoyJnitv4OUDaPc4B+MnfbGpi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6hfK2En+2cYE39fEWZ6IpkcJOufh4ukgCQieSGCg/7k=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cEdKvomDddwp0VDC9nhOpoR2Dp5meBtWL2KcaTUZGkU=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cEdKvomDddwp0VDC9nhOpoR2Dp5meBtWL2KcaTUZGkU=</DigestValue>
      </Reference>
      <Reference URI="/xl/sharedStrings.xml?ContentType=application/vnd.openxmlformats-officedocument.spreadsheetml.sharedStrings+xml">
        <DigestMethod Algorithm="http://www.w3.org/2001/04/xmlenc#sha256"/>
        <DigestValue>ihTl2g49czmj71iTXrA7gIZmxdfjlU2XsrHVwJgWYPw=</DigestValue>
      </Reference>
      <Reference URI="/xl/styles.xml?ContentType=application/vnd.openxmlformats-officedocument.spreadsheetml.styles+xml">
        <DigestMethod Algorithm="http://www.w3.org/2001/04/xmlenc#sha256"/>
        <DigestValue>ShZ5KEhJB+AIufZy+AjeU47Omh+6ACh4cZLyVvjL/qg=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SkAeLfTPbmmGjfAymHhNFRU14AkRF2sG7X2Ro4PNvBs=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pg11r6RVKSZ/HQZ7VTmGsZ4O6GoHRx8tRdmtNjxHVi8=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1vJM0H1bMRIhAN1B/bguGCTpXL078kxgxwKafFNqpOI=</DigestValue>
      </Reference>
      <Reference URI="/xl/worksheets/sheet1.xml?ContentType=application/vnd.openxmlformats-officedocument.spreadsheetml.worksheet+xml">
        <DigestMethod Algorithm="http://www.w3.org/2001/04/xmlenc#sha256"/>
        <DigestValue>HIStClNt/jSG7GGgvK0fdh3IM1OoLieJsTCP8h6Aklk=</DigestValue>
      </Reference>
      <Reference URI="/xl/worksheets/sheet2.xml?ContentType=application/vnd.openxmlformats-officedocument.spreadsheetml.worksheet+xml">
        <DigestMethod Algorithm="http://www.w3.org/2001/04/xmlenc#sha256"/>
        <DigestValue>heSukEeS31DT0BSv+cPkPWDs/MvfUh63qwkiL/uZxVo=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2022-08-26T12:57:32Z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Validation of origin</SignatureComments>
          <WindowsVersion>10.0</WindowsVersion>
          <OfficeVersion>16.0.15427/23</OfficeVersion>
          <ApplicationVersion>16.0.15427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2022-08-26T12:57:32Z</xd:SigningTime>
          <xd:SigningCertificate>
            <xd:Cert>
              <xd:CertDigest>
                <DigestMethod Algorithm="http://www.w3.org/2001/04/xmlenc#sha256"/>
                <DigestValue>0AT5ufzdcH0DSsng1MtcJQCDX2fC23IDJLPaMAgRCMo=</DigestValue>
              </xd:CertDigest>
              <xd:IssuerSerial>
                <X509IssuerName>CN=Sectigo Public Code Signing CA EV R36, O=Sectigo Limited, C=GB</X509IssuerName>
                <X509SerialNumber>284719281680009105099458988215835998684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Created this document</xd:Description>
            </xd:CommitmentTypeId>
            <xd:AllSignedDataObjects/>
            <xd:CommitmentTypeQualifiers>
              <xd:CommitmentTypeQualifier>Validation of origin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GHDCCBASgAwIBAgIQM9cIqJFAUxnipbvTObmtbjANBgkqhkiG9w0BAQwFADBWMQswCQYDVQQGEwJHQjEYMBYGA1UEChMPU2VjdGlnbyBMaW1pdGVkMS0wKwYDVQQDEyRTZWN0aWdvIFB1YmxpYyBDb2RlIFNpZ25pbmcgUm9vdCBSNDYwHhcNMjEwMzIyMDAwMDAwWhcNMzYwMzIxMjM1OTU5WjBXMQswCQYDVQQGEwJHQjEYMBYGA1UEChMPU2VjdGlnbyBMaW1pdGVkMS4wLAYDVQQDEyVTZWN0aWdvIFB1YmxpYyBDb2RlIFNpZ25pbmcgQ0EgRVYgUjM2MIIBojANBgkqhkiG9w0BAQEFAAOCAY8AMIIBigKCAYEAu9H+HrdCW3j1kKeuLIPxjSHTMIaFe9/TzdkWS6yFxbsBz+KMKBFyBHYsgcWrEnpASsUQ6IEUORtfTwf2MDAwfzUl5cBzPUAJlOio+Os5C1XVtgyLHif43j4iwb/vZe5z7mXdKN27H32bMn+3mVUXqrJJqDwQajrDIbKZqEPXO4KoGWG1PmpaXbi8nhPQCp71W49pOGjqpR9byiPuC+280B5DQ26wU4zCcypEMW6+j7jGAva7ggQVeQxSIOiYJ3Fh7y/k+AL7M1m19MNV59/2CCKuttEJWewBn3OJt0NP1fLZvVZZCd23F/bEdIC6h0asBtvbBA3VTrrujAk0GZUb5nATBCXfj7jXhDOMbKYM62i6lU98ROjUaY0lecMh8TV3+E+2ElWV0FboGALV7nnIhqFp8RtOlBNqB2Lw0GuZpZdQnhwzoR7uYYsFaByO9e4mkIPW/nGFp5ryDRQ+NrUSrXd1esznRjZqkFPLxpRx3gc6IfnWMmfgnG5UhqBkoIPLAgMBAAGjggFjMIIBXzAfBgNVHSMEGDAWgBQy65Ka/zWWSC8oQEJwIDaRXBeF5jAdBgNVHQ4EFgQUgTKSQSsozUbIxKLGKjkS7EipPxQwDgYDVR0PAQH/BAQDAgGGMBIGA1UdEwEB/wQIMAYBAf8CAQAwEwYDVR0lBAwwCgYIKwYBBQUHAwMwGgYDVR0gBBMwETAGBgRVHSAAMAcGBWeBDAEDMEsGA1UdHwREMEIwQKA+oDyGOmh0dHA6Ly9jcmwuc2VjdGlnby5jb20vU2VjdGlnb1B1YmxpY0NvZGVTaWduaW5nUm9vdFI0Ni5jcmwwewYIKwYBBQUHAQEEbzBtMEYGCCsGAQUFBzAChjpodHRwOi8vY3J0LnNlY3RpZ28uY29tL1NlY3RpZ29QdWJsaWNDb2RlU2lnbmluZ1Jvb3RSNDYucDdjMCMGCCsGAQUFBzABhhdodHRwOi8vb2NzcC5zZWN0aWdvLmNvbTANBgkqhkiG9w0BAQwFAAOCAgEAXzas+/n2cloUt/ALHd7Y/ZcB0v0B7pkthuj2t/A5/9aBSlqnQkoKLRWd5pT9xWlKstdL8RYSTPa+kGZliy101KsI92oRAwh3fL5p4bDbnySJA9beXKTgsta0z+M41bltzCfWzmQR6BBydtP54OksielJ07OXlgYK4fYKyEGakV2B2DZ3mMqAQZeo+JE/Y5+qzVRUS4Dq9Rdm05Rx/Z79RzHj6RqGHdO+INI/sVJfspO9jJUJmHKPlQH0mEOlSvsUJqqdNr9ysPzcvYQN7O00qF6VKzgWYwV12fYxLhVr4pSyKtJ0NbWYmqP++CsvthdLJ2xa5rl2XtqG3atk1mrqgxiIGzGC9YizlCXAIS8IaQLjTLtMKhEw64F5BuFBlSrUIPYLk+R8dgydHSZrX4QB9iqZza/ex/DkGKJOmy8qDGamknUmvtlANRNvrqY3GnrorRxRYwcqVgZs7X4Y9uPsZHOmbQg2i68Pma51axcrwk1qw1FGQVbpj8KN/xNxm9rtntOfq+VFphLFFFpSQZejBgAIxeYc6ieCPDvb5kbE7y0ANRPNNn2d5aonCAXMzsA2DksZT9Bjmm2/xSlTMSLbdVB3htDy+GruawYbPoUjK5fIfnqZQQzdWH8OqMMSPTo1m+CdLIwXgVREqHodmJ2Wf1lYplRl/1FCC/hH68/45b8=</xd:EncapsulatedX509Certificate>
            <xd:EncapsulatedX509Certificate>MIIFbzCCBFegAwIBAgIQSPyTtGBVlI02p8mKidaUFjANBgkqhkiG9w0BAQwFADB7MQswCQYDVQQGEwJHQjEbMBkGA1UECAwSR3JlYXRlciBNYW5jaGVzdGVyMRAwDgYDVQQHDAdTYWxmb3JkMRowGAYDVQQKDBFDb21vZG8gQ0EgTGltaXRlZDEhMB8GA1UEAwwYQUFBIENlcnRpZmljYXRlIFNlcnZpY2VzMB4XDTIxMDUyNTAwMDAwMFoXDTI4MTIzMTIzNTk1OVowVjELMAkGA1UEBhMCR0IxGDAWBgNVBAoTD1NlY3RpZ28gTGltaXRlZDEtMCsGA1UEAxMkU2VjdGlnbyBQdWJsaWMgQ29kZSBTaWduaW5nIFJvb3QgUjQ2MIICIjANBgkqhkiG9w0BAQEFAAOCAg8AMIICCgKCAgEAjeeUEiIEJHQu/xYjApKKtq42haxH1CORKz7cfeIxoFFvrISR41KKteKW3tCHYySJiv/vEpM7fbu2ir29BX8nm2tl06UMabG8STma8W1uquSggyfamg0rUOlLW7O4ZDakfko9qXGrYbNzszwLDO/bM1flvjQ345cbXf0fEj2CA3bm+z9m0pQxafptszSswXp43JJQ8mTHqi0Eq8Nq6uAvp6fcbtfo/9ohq0C/ue4NnsbZnpnvxt4fqQx2sycgoda6/YDnAdLv64IplXCN/7sVz/7RDzaiLk8ykHRGa0c1E3cFM09jLrgt4b9lpwRrGNhx+swI8m2JmRCxrds+LOSqGLDGBwF1Z95t6WNjHjZ/aYm+qkU+blpfj6Fby50whjDoA7NAxg0POM1nqFOI+rgwZfpvx+cdsYN0aT6sxGg7seZnM5q2COCABUhA7vaCZEao9XOwBpXybGWfv1VbHJxXGsd4RnxwqpQbghesh+m2yQ6BHEDWFhcp/FycGCvqRfXvvdVnTyheBe6QTHrnxvTQ/PrNPjJGEyA2igTqt6oHRpwNkzoJZplYXCmjuQymMDg80EY2NXycuu7D1fkKdvp+BRtAypI16dV60bV/AK6pkKrFfwGcELEW/MxuGNxvYv6mUKe4e7idFT/+IAx1yCJaE5UZkADpGtXChvHjjuxf9OUCAwEAAaOCARIwggEOMB8GA1UdIwQYMBaAFKARCiM+lvEH7OKvKe+CpX/QMKS0MB0GA1UdDgQWBBQy65Ka/zWWSC8oQEJwIDaRXBeF5jAOBgNVHQ8BAf8EBAMCAYYwDwYDVR0TAQH/BAUwAwEB/zATBgNVHSUEDDAKBggrBgEFBQcDAzAbBgNVHSAEFDASMAYGBFUdIAAwCAYGZ4EMAQQBMEMGA1UdHwQ8MDowOKA2oDSGMmh0dHA6Ly9jcmwuY29tb2RvY2EuY29tL0FBQUNlcnRpZmljYXRlU2VydmljZXMuY3JsMDQGCCsGAQUFBwEBBCgwJjAkBggrBgEFBQcwAYYYaHR0cDovL29jc3AuY29tb2RvY2EuY29tMA0GCSqGSIb3DQEBDAUAA4IBAQASv6Hvi3SamES4aUa1qyQKDKSKZ7g6gb9Fin1SB6iNH04hhTmja14tIIa/ELiueTtTzbT72ES+BtlcY2fUQBaHRIZyKtYyFfUSg8L54V0RQGf2QidyxSPiAjgaTCDi2wH3zUZPJqJ8ZsBRNraJAlTH/Fj7bADu/pimLpWhDFMpH2/YGaZPnvesCepdgsaLr4CnvYFIUoQx2jLsFeSmTD1sOXPUC4U5IOCFGmjhp0g4qdE2JXfBjRkWxYhMZn0vY86Y6GnfrDyoXZ3JHFuu2PMvdM+4fvbXg50RlmKarkUT2n/cR/vfw1Kf5gZV6Z2M8jpiUbzsJA8p1FiAhORFe1rY</xd:EncapsulatedX509Certificate>
            <xd:EncapsulatedX509Certificate>MIIEMjCCAxqgAwIBAgIBATANBgkqhkiG9w0BAQUFADB7MQswCQYDVQQGEwJHQjEbMBkGA1UECAwSR3JlYXRlciBNYW5jaGVzdGVyMRAwDgYDVQQHDAdTYWxmb3JkMRowGAYDVQQKDBFDb21vZG8gQ0EgTGltaXRlZDEhMB8GA1UEAwwYQUFBIENlcnRpZmljYXRlIFNlcnZpY2VzMB4XDTA0MDEwMTAwMDAwMFoXDTI4MTIzMTIzNTk1OVowezELMAkGA1UEBhMCR0IxGzAZBgNVBAgMEkdyZWF0ZXIgTWFuY2hlc3RlcjEQMA4GA1UEBwwHU2FsZm9yZDEaMBgGA1UECgwRQ29tb2RvIENBIExpbWl0ZWQxITAfBgNVBAMMGEFBQSBDZXJ0aWZpY2F0ZSBTZXJ2aWNlczCCASIwDQYJKoZIhvcNAQEBBQADggEPADCCAQoCggEBAL5AnfRu4ep2hxxNRUSOvkbIgwadwSr+GB+O5AL686tdUIoWMQuaBtDFcCLNSS1UY8y2bmhGC1Pqy0wkwLxyTurxFa70VJoSCsN6sjNg4tqJVfMiWPPe3M/vg4aijJRPn2jymJBGhCfHdr/jzDUsi14HZGWCwEiwqJH5YZ92IFCokcdmtet4YgNW8IoaE+oxox6gmf049vYnMlhvB/VruPsUK6+3qszWY19zjNoFmag4qMsXeDZRrOme9Hg6jc8P2ULimAyrL58OAd7vn5lJ8S3frHRNG5i1R8XlKdH5kBjHYpy+g8cmez6KJcfA3Z3mNWgQIJ2P2N7Sw4ScDV7oL8kCAwEAAaOBwDCBvTAdBgNVHQ4EFgQUoBEKIz6W8Qfs4q8p74Klf9AwpLQwDgYDVR0PAQH/BAQDAgEGMA8GA1UdEwEB/wQFMAMBAf8wewYDVR0fBHQwcjA4oDagNIYyaHR0cDovL2NybC5jb21vZG9jYS5jb20vQUFBQ2VydGlmaWNhdGVTZXJ2aWNlcy5jcmwwNqA0oDKGMGh0dHA6Ly9jcmwuY29tb2RvLm5ldC9BQUFDZXJ0aWZpY2F0ZVNlcnZpY2VzLmNybDANBgkqhkiG9w0BAQUFAAOCAQEACFb8AvCb6P+k+tZ7xkSAzk/ExfYAWMymtrwUSWgEdujm7l3sAg9g1o1QGE8mTgHj5rCl7r+8dFRBv/38ErjHT1r0iWAFf2C3BUrz9vHCv8S5dIa2LX1rzNLzRt0vxuBqw8M0Ayx9lt1awg6nCpnBBYurDC/zXDrPbDdVCYfeU0BsWO/8tqtlbgT2G9w84FoVxp7Z8VlIMCFlA2zs6SFz7JsDoeA3raAVGI/6ugLOpyypEBMs1OUIJqsil2D4kF501KKaU73yqWjgom7C12yxow+ev+to51byrvLjKzg6CYG1a4XXvi3tPxq3smPi9WIsgtRqAEFQ8TmDn5XpNpaYb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Full Time Working Hours</vt:lpstr>
      <vt:lpstr>Employee Contractual Hours</vt:lpstr>
      <vt:lpstr>FullTimeHours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Personnelsoftware.co.uk - FTE Calculator</dc:title>
  <dc:creator>www.personnelsoftware.co.uk</dc:creator>
  <cp:lastModifiedBy>sam</cp:lastModifiedBy>
  <dcterms:created xsi:type="dcterms:W3CDTF">2022-08-25T14:37:01Z</dcterms:created>
  <dcterms:modified xsi:type="dcterms:W3CDTF">2022-08-26T12:56:50Z</dcterms:modified>
  <cp:category>FTE</cp:category>
</cp:coreProperties>
</file>